
<file path=[Content_Types].xml><?xml version="1.0" encoding="utf-8"?>
<Types xmlns="http://schemas.openxmlformats.org/package/2006/content-types">
  <Default Extension="bin" ContentType="application/vnd.openxmlformats-officedocument.spreadsheetml.printerSettings"/>
  <Default Extension="jfif"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defaultThemeVersion="166925"/>
  <mc:AlternateContent xmlns:mc="http://schemas.openxmlformats.org/markup-compatibility/2006">
    <mc:Choice Requires="x15">
      <x15ac:absPath xmlns:x15ac="http://schemas.microsoft.com/office/spreadsheetml/2010/11/ac" url="https://cornwallca-my.sharepoint.com/personal/nlauzon_cornwall_ca/Documents/Desktop/"/>
    </mc:Choice>
  </mc:AlternateContent>
  <xr:revisionPtr revIDLastSave="9" documentId="8_{23B44D74-F6ED-4A26-8903-C7E95292A73D}" xr6:coauthVersionLast="47" xr6:coauthVersionMax="47" xr10:uidLastSave="{FE641B47-030A-4364-9F99-CB20C1413DF2}"/>
  <workbookProtection workbookAlgorithmName="SHA-512" workbookHashValue="9kQ0vVdihuAdWp7PJYgE8fExSs9DOmJAgqZBlCFa5/yOEbJqjNBtbYdki0WxHFnWN78wdkPdjJd8eqFfMJIWvA==" workbookSaltValue="5hlU5JnBhYEOKKN/RoS16A==" workbookSpinCount="100000" lockStructure="1"/>
  <bookViews>
    <workbookView xWindow="-120" yWindow="-120" windowWidth="29040" windowHeight="15840" firstSheet="1" activeTab="8" xr2:uid="{240BB08E-0252-42C1-99CC-2BA4434302C3}"/>
  </bookViews>
  <sheets>
    <sheet name="Drop Down" sheetId="11" state="hidden" r:id="rId1"/>
    <sheet name="Instructions" sheetId="1" r:id="rId2"/>
    <sheet name="Cover Page" sheetId="6" r:id="rId3"/>
    <sheet name="Repairs and Maintenance" sheetId="2" state="hidden" r:id="rId4"/>
    <sheet name="Transformation" sheetId="3" state="hidden" r:id="rId5"/>
    <sheet name="Capacity Building" sheetId="4" r:id="rId6"/>
    <sheet name="Play Based Material &amp; Equipment" sheetId="5" state="hidden" r:id="rId7"/>
    <sheet name="Special Needs Resourcing Equip" sheetId="10" r:id="rId8"/>
    <sheet name="Summary" sheetId="7" r:id="rId9"/>
  </sheets>
  <definedNames>
    <definedName name="_xlnm._FilterDatabase" localSheetId="5" hidden="1">'Capacity Building'!$A$27:$W$58</definedName>
    <definedName name="_xlnm._FilterDatabase" localSheetId="6" hidden="1">'Play Based Material &amp; Equipment'!$A$20:$Q$51</definedName>
    <definedName name="_xlnm._FilterDatabase" localSheetId="3" hidden="1">'Repairs and Maintenance'!$A$24:$R$54</definedName>
    <definedName name="_xlnm.Print_Area" localSheetId="4">Transformation!$B$1:$T$143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30" i="4" l="1"/>
  <c r="T31" i="4"/>
  <c r="T32" i="4"/>
  <c r="T33" i="4"/>
  <c r="T34" i="4"/>
  <c r="T35" i="4"/>
  <c r="T36" i="4"/>
  <c r="T37" i="4"/>
  <c r="T38" i="4"/>
  <c r="T39" i="4"/>
  <c r="T40" i="4"/>
  <c r="T41" i="4"/>
  <c r="T42" i="4"/>
  <c r="T43" i="4"/>
  <c r="T44" i="4"/>
  <c r="T45" i="4"/>
  <c r="T46" i="4"/>
  <c r="T47" i="4"/>
  <c r="T48" i="4"/>
  <c r="T49" i="4"/>
  <c r="T50" i="4"/>
  <c r="T51" i="4"/>
  <c r="T52" i="4"/>
  <c r="T53" i="4"/>
  <c r="T54" i="4"/>
  <c r="T55" i="4"/>
  <c r="T56" i="4"/>
  <c r="T57" i="4"/>
  <c r="T58" i="4"/>
  <c r="T29" i="4"/>
  <c r="V29" i="4" s="1"/>
  <c r="T27" i="4"/>
  <c r="U29" i="4"/>
  <c r="T53" i="5"/>
  <c r="S53" i="5"/>
  <c r="Q53" i="5"/>
  <c r="O53" i="5"/>
  <c r="N53" i="5"/>
  <c r="M53" i="5"/>
  <c r="L53" i="5"/>
  <c r="K53" i="5"/>
  <c r="J53" i="5"/>
  <c r="I53" i="5"/>
  <c r="F53" i="5"/>
  <c r="C53" i="5"/>
  <c r="B38" i="6"/>
  <c r="B39" i="6"/>
  <c r="B1" i="10"/>
  <c r="C23" i="6"/>
  <c r="B1" i="5"/>
  <c r="B1" i="4"/>
  <c r="C21" i="6"/>
  <c r="B1" i="2"/>
  <c r="B2" i="4"/>
  <c r="B1" i="3"/>
  <c r="B5" i="6"/>
  <c r="B4" i="6"/>
  <c r="B3" i="6"/>
  <c r="B2" i="6"/>
  <c r="B26" i="6"/>
  <c r="Q69" i="5"/>
  <c r="J71" i="4" l="1"/>
  <c r="J70" i="4"/>
  <c r="J69" i="4"/>
  <c r="J68" i="4"/>
  <c r="J67" i="4"/>
  <c r="J66" i="4"/>
  <c r="J65" i="4"/>
  <c r="J64" i="4"/>
  <c r="J63" i="4"/>
  <c r="V27" i="4"/>
  <c r="Q25" i="2"/>
  <c r="L38" i="3"/>
  <c r="O24" i="2"/>
  <c r="B3" i="2"/>
  <c r="B14" i="7" l="1"/>
  <c r="B14" i="3"/>
  <c r="B11" i="3"/>
  <c r="B10" i="3"/>
  <c r="B9" i="3"/>
  <c r="B13" i="3"/>
  <c r="J69" i="5"/>
  <c r="F20" i="5"/>
  <c r="Q44" i="10"/>
  <c r="R44" i="10" s="1"/>
  <c r="Q40" i="10"/>
  <c r="R40" i="10" s="1"/>
  <c r="Q36" i="10"/>
  <c r="R36" i="10" s="1"/>
  <c r="Q32" i="10"/>
  <c r="R32" i="10" s="1"/>
  <c r="Q28" i="10"/>
  <c r="R28" i="10" s="1"/>
  <c r="Q24" i="10"/>
  <c r="R24" i="10" s="1"/>
  <c r="Q20" i="10"/>
  <c r="R20" i="10" s="1"/>
  <c r="Q17" i="10"/>
  <c r="R17" i="10" s="1"/>
  <c r="N15" i="10"/>
  <c r="R39" i="3"/>
  <c r="B1" i="7"/>
  <c r="P66" i="5"/>
  <c r="Q66" i="5" s="1"/>
  <c r="T66" i="5" s="1"/>
  <c r="P65" i="5"/>
  <c r="Q65" i="5" s="1"/>
  <c r="T65" i="5" s="1"/>
  <c r="Q64" i="5"/>
  <c r="T64" i="5" s="1"/>
  <c r="P64" i="5"/>
  <c r="A64" i="5"/>
  <c r="C20" i="5"/>
  <c r="P62" i="5"/>
  <c r="P58" i="5"/>
  <c r="Q58" i="5" s="1"/>
  <c r="T58" i="5" s="1"/>
  <c r="P59" i="5"/>
  <c r="P63" i="5"/>
  <c r="P61" i="5"/>
  <c r="Q61" i="5" s="1"/>
  <c r="T61" i="5" s="1"/>
  <c r="A61" i="5"/>
  <c r="A58" i="5"/>
  <c r="P56" i="5"/>
  <c r="P57" i="5"/>
  <c r="Q57" i="5" s="1"/>
  <c r="T57" i="5" s="1"/>
  <c r="P55" i="5"/>
  <c r="A55" i="5"/>
  <c r="T20" i="5"/>
  <c r="P51" i="5"/>
  <c r="P50" i="5"/>
  <c r="P49" i="5"/>
  <c r="P48" i="5"/>
  <c r="P47" i="5"/>
  <c r="P46" i="5"/>
  <c r="P45" i="5"/>
  <c r="P44" i="5"/>
  <c r="P43" i="5"/>
  <c r="P42" i="5"/>
  <c r="P41" i="5"/>
  <c r="P39" i="5"/>
  <c r="P38" i="5"/>
  <c r="P37" i="5"/>
  <c r="P36" i="5"/>
  <c r="P35" i="5"/>
  <c r="P34" i="5"/>
  <c r="P33" i="5"/>
  <c r="P32" i="5"/>
  <c r="P31" i="5"/>
  <c r="P30" i="5"/>
  <c r="P29" i="5"/>
  <c r="P28" i="5"/>
  <c r="P27" i="5"/>
  <c r="P26" i="5"/>
  <c r="P25" i="5"/>
  <c r="P24" i="5"/>
  <c r="P23" i="5"/>
  <c r="P22" i="5"/>
  <c r="M20" i="5"/>
  <c r="R27" i="4"/>
  <c r="P27" i="4"/>
  <c r="L27" i="4"/>
  <c r="M27" i="4"/>
  <c r="L98" i="3"/>
  <c r="L71" i="3"/>
  <c r="R99" i="3"/>
  <c r="R72" i="3"/>
  <c r="R108" i="3"/>
  <c r="R107" i="3"/>
  <c r="R106" i="3"/>
  <c r="R105" i="3"/>
  <c r="R104" i="3"/>
  <c r="R103" i="3"/>
  <c r="R102" i="3"/>
  <c r="R101" i="3"/>
  <c r="R100" i="3"/>
  <c r="R81" i="3"/>
  <c r="R80" i="3"/>
  <c r="R79" i="3"/>
  <c r="R78" i="3"/>
  <c r="R77" i="3"/>
  <c r="R76" i="3"/>
  <c r="R75" i="3"/>
  <c r="R74" i="3"/>
  <c r="R73" i="3"/>
  <c r="R48" i="3"/>
  <c r="R47" i="3"/>
  <c r="R46" i="3"/>
  <c r="R45" i="3"/>
  <c r="R44" i="3"/>
  <c r="R43" i="3"/>
  <c r="R42" i="3"/>
  <c r="R41" i="3"/>
  <c r="R40" i="3"/>
  <c r="Q29" i="2"/>
  <c r="Q26" i="2"/>
  <c r="Q27" i="2"/>
  <c r="Q28" i="2"/>
  <c r="Q30" i="2"/>
  <c r="Q31" i="2"/>
  <c r="Q32" i="2"/>
  <c r="Q33" i="2"/>
  <c r="Q34" i="2"/>
  <c r="Q35" i="2"/>
  <c r="Q36" i="2"/>
  <c r="Q37" i="2"/>
  <c r="Q38" i="2"/>
  <c r="Q39" i="2"/>
  <c r="Q40" i="2"/>
  <c r="Q41" i="2"/>
  <c r="Q42" i="2"/>
  <c r="Q43" i="2"/>
  <c r="Q44" i="2"/>
  <c r="Q45" i="2"/>
  <c r="Q46" i="2"/>
  <c r="Q47" i="2"/>
  <c r="Q48" i="2"/>
  <c r="Q49" i="2"/>
  <c r="Q50" i="2"/>
  <c r="Q51" i="2"/>
  <c r="Q52" i="2"/>
  <c r="Q53" i="2"/>
  <c r="Q54" i="2"/>
  <c r="K7" i="10"/>
  <c r="B13" i="6"/>
  <c r="B21" i="2" s="1"/>
  <c r="B11" i="6"/>
  <c r="B19" i="2" s="1"/>
  <c r="B9" i="6"/>
  <c r="B17" i="4" s="1"/>
  <c r="M15" i="10"/>
  <c r="B7" i="5"/>
  <c r="B6" i="5"/>
  <c r="B4" i="5"/>
  <c r="B5" i="5"/>
  <c r="B3" i="5"/>
  <c r="B2" i="5"/>
  <c r="B12" i="4"/>
  <c r="B11" i="4"/>
  <c r="B5" i="4"/>
  <c r="B10" i="4"/>
  <c r="B8" i="4"/>
  <c r="B9" i="4"/>
  <c r="B6" i="4"/>
  <c r="B7" i="4"/>
  <c r="B10" i="2"/>
  <c r="B13" i="2"/>
  <c r="B53" i="3"/>
  <c r="P48" i="3"/>
  <c r="B12" i="2"/>
  <c r="B3" i="4"/>
  <c r="P52" i="10"/>
  <c r="I52" i="10"/>
  <c r="Q73" i="4"/>
  <c r="J73" i="4"/>
  <c r="B69" i="3"/>
  <c r="G21" i="7"/>
  <c r="B21" i="7"/>
  <c r="L14" i="7"/>
  <c r="G14" i="7"/>
  <c r="B7" i="3"/>
  <c r="S24" i="2"/>
  <c r="Q24" i="2"/>
  <c r="K125" i="3"/>
  <c r="R125" i="3"/>
  <c r="J56" i="2"/>
  <c r="H24" i="2"/>
  <c r="G24" i="2"/>
  <c r="F24" i="2"/>
  <c r="K38" i="3"/>
  <c r="K71" i="3" s="1"/>
  <c r="J38" i="3"/>
  <c r="J98" i="3" s="1"/>
  <c r="I38" i="3"/>
  <c r="I71" i="3" s="1"/>
  <c r="K27" i="4"/>
  <c r="J27" i="4"/>
  <c r="I27" i="4"/>
  <c r="K20" i="5"/>
  <c r="J20" i="5"/>
  <c r="I20" i="5"/>
  <c r="J15" i="10"/>
  <c r="K15" i="10"/>
  <c r="I15" i="10"/>
  <c r="O5" i="7"/>
  <c r="S20" i="5"/>
  <c r="Q20" i="5"/>
  <c r="J62" i="4"/>
  <c r="F62" i="4"/>
  <c r="B19" i="4"/>
  <c r="N15" i="2"/>
  <c r="B118" i="3"/>
  <c r="B91" i="3"/>
  <c r="R50" i="3"/>
  <c r="R83" i="3" s="1"/>
  <c r="N38" i="3"/>
  <c r="N71" i="3" s="1"/>
  <c r="B34" i="3"/>
  <c r="G19" i="7" a="1"/>
  <c r="G19" i="7" s="1"/>
  <c r="B32" i="3"/>
  <c r="B30" i="3"/>
  <c r="B4" i="3"/>
  <c r="B23" i="3"/>
  <c r="B18" i="3"/>
  <c r="B8" i="3"/>
  <c r="B1" i="6"/>
  <c r="N3" i="7"/>
  <c r="B31" i="6"/>
  <c r="L12" i="7" a="1"/>
  <c r="L12" i="7" s="1"/>
  <c r="G12" i="7" a="1"/>
  <c r="G12" i="7" s="1"/>
  <c r="B65" i="3"/>
  <c r="B67" i="3"/>
  <c r="B3" i="3"/>
  <c r="O15" i="10"/>
  <c r="P15" i="10"/>
  <c r="R15" i="10"/>
  <c r="C15" i="10"/>
  <c r="F15" i="10"/>
  <c r="O16" i="5"/>
  <c r="B5" i="2"/>
  <c r="B9" i="2"/>
  <c r="B12" i="3"/>
  <c r="B6" i="3"/>
  <c r="B5" i="3"/>
  <c r="B6" i="2"/>
  <c r="O20" i="5"/>
  <c r="N20" i="5"/>
  <c r="Q5" i="10"/>
  <c r="I62" i="4"/>
  <c r="H62" i="4"/>
  <c r="G62" i="4"/>
  <c r="C62" i="4"/>
  <c r="B7" i="2"/>
  <c r="B11" i="2"/>
  <c r="B8" i="2"/>
  <c r="Q10" i="5"/>
  <c r="G21" i="4"/>
  <c r="B21" i="4"/>
  <c r="B23" i="4"/>
  <c r="C60" i="4"/>
  <c r="F27" i="4"/>
  <c r="S27" i="4"/>
  <c r="Q27" i="4"/>
  <c r="U27" i="4"/>
  <c r="H27" i="4"/>
  <c r="G27" i="4"/>
  <c r="N27" i="4"/>
  <c r="O27" i="4"/>
  <c r="B57" i="3"/>
  <c r="B87" i="3"/>
  <c r="B114" i="3"/>
  <c r="B36" i="3"/>
  <c r="N55" i="3"/>
  <c r="N116" i="3" s="1"/>
  <c r="B55" i="3"/>
  <c r="B116" i="3" s="1"/>
  <c r="R38" i="3"/>
  <c r="R71" i="3" s="1"/>
  <c r="P38" i="3"/>
  <c r="P98" i="3" s="1"/>
  <c r="F38" i="3"/>
  <c r="F71" i="3" s="1"/>
  <c r="C38" i="3"/>
  <c r="C71" i="3" s="1"/>
  <c r="N21" i="3"/>
  <c r="N20" i="3"/>
  <c r="B21" i="3"/>
  <c r="B20" i="3"/>
  <c r="P24" i="2"/>
  <c r="L24" i="2"/>
  <c r="I24" i="2"/>
  <c r="C24" i="2"/>
  <c r="Q56" i="2"/>
  <c r="E27" i="4"/>
  <c r="C27" i="4"/>
  <c r="B29" i="6"/>
  <c r="B30" i="6"/>
  <c r="B28" i="6"/>
  <c r="K11" i="6"/>
  <c r="K5" i="7" s="1" a="1"/>
  <c r="K5" i="7" s="1"/>
  <c r="B17" i="6"/>
  <c r="B19" i="7" a="1"/>
  <c r="B19" i="7" s="1"/>
  <c r="B12" i="7" a="1"/>
  <c r="B12" i="7" s="1"/>
  <c r="B7" i="6"/>
  <c r="B15" i="4" s="1"/>
  <c r="E5" i="10"/>
  <c r="N46" i="10"/>
  <c r="Q46" i="10" s="1"/>
  <c r="R46" i="10" s="1"/>
  <c r="A46" i="10"/>
  <c r="N45" i="10"/>
  <c r="Q45" i="10" s="1"/>
  <c r="R45" i="10" s="1"/>
  <c r="A45" i="10"/>
  <c r="N44" i="10"/>
  <c r="A44" i="10"/>
  <c r="N43" i="10"/>
  <c r="Q43" i="10" s="1"/>
  <c r="R43" i="10" s="1"/>
  <c r="A43" i="10"/>
  <c r="N42" i="10"/>
  <c r="Q42" i="10" s="1"/>
  <c r="R42" i="10" s="1"/>
  <c r="A42" i="10"/>
  <c r="N41" i="10"/>
  <c r="Q41" i="10" s="1"/>
  <c r="R41" i="10" s="1"/>
  <c r="A41" i="10"/>
  <c r="N40" i="10"/>
  <c r="A40" i="10"/>
  <c r="N39" i="10"/>
  <c r="Q39" i="10" s="1"/>
  <c r="R39" i="10" s="1"/>
  <c r="A39" i="10"/>
  <c r="N38" i="10"/>
  <c r="Q38" i="10" s="1"/>
  <c r="R38" i="10" s="1"/>
  <c r="A38" i="10"/>
  <c r="N37" i="10"/>
  <c r="Q37" i="10" s="1"/>
  <c r="R37" i="10" s="1"/>
  <c r="A37" i="10"/>
  <c r="N36" i="10"/>
  <c r="A36" i="10"/>
  <c r="N35" i="10"/>
  <c r="Q35" i="10" s="1"/>
  <c r="R35" i="10" s="1"/>
  <c r="A35" i="10"/>
  <c r="N34" i="10"/>
  <c r="Q34" i="10" s="1"/>
  <c r="R34" i="10" s="1"/>
  <c r="A34" i="10"/>
  <c r="N33" i="10"/>
  <c r="Q33" i="10" s="1"/>
  <c r="R33" i="10" s="1"/>
  <c r="A33" i="10"/>
  <c r="N32" i="10"/>
  <c r="A32" i="10"/>
  <c r="N31" i="10"/>
  <c r="Q31" i="10" s="1"/>
  <c r="R31" i="10" s="1"/>
  <c r="A31" i="10"/>
  <c r="N30" i="10"/>
  <c r="Q30" i="10" s="1"/>
  <c r="R30" i="10" s="1"/>
  <c r="A30" i="10"/>
  <c r="N29" i="10"/>
  <c r="Q29" i="10" s="1"/>
  <c r="R29" i="10" s="1"/>
  <c r="A29" i="10"/>
  <c r="N28" i="10"/>
  <c r="A28" i="10"/>
  <c r="N27" i="10"/>
  <c r="Q27" i="10" s="1"/>
  <c r="R27" i="10" s="1"/>
  <c r="A27" i="10"/>
  <c r="N26" i="10"/>
  <c r="Q26" i="10" s="1"/>
  <c r="R26" i="10" s="1"/>
  <c r="A26" i="10"/>
  <c r="N25" i="10"/>
  <c r="Q25" i="10" s="1"/>
  <c r="R25" i="10" s="1"/>
  <c r="A25" i="10"/>
  <c r="N24" i="10"/>
  <c r="A24" i="10"/>
  <c r="N23" i="10"/>
  <c r="Q23" i="10" s="1"/>
  <c r="R23" i="10" s="1"/>
  <c r="A23" i="10"/>
  <c r="N22" i="10"/>
  <c r="Q22" i="10" s="1"/>
  <c r="R22" i="10" s="1"/>
  <c r="A22" i="10"/>
  <c r="N21" i="10"/>
  <c r="Q21" i="10" s="1"/>
  <c r="R21" i="10" s="1"/>
  <c r="A21" i="10"/>
  <c r="N20" i="10"/>
  <c r="A20" i="10"/>
  <c r="N19" i="10"/>
  <c r="Q19" i="10" s="1"/>
  <c r="R19" i="10" s="1"/>
  <c r="A19" i="10"/>
  <c r="N18" i="10"/>
  <c r="Q18" i="10" s="1"/>
  <c r="R18" i="10" s="1"/>
  <c r="A18" i="10"/>
  <c r="A17" i="10"/>
  <c r="E11" i="10"/>
  <c r="E9" i="10"/>
  <c r="E7" i="10"/>
  <c r="A23" i="5"/>
  <c r="A24" i="5"/>
  <c r="A25" i="5"/>
  <c r="A26" i="5"/>
  <c r="A27" i="5"/>
  <c r="A28" i="5"/>
  <c r="A29" i="5"/>
  <c r="A30" i="5"/>
  <c r="A31" i="5"/>
  <c r="A32" i="5"/>
  <c r="A33" i="5"/>
  <c r="A34" i="5"/>
  <c r="A35" i="5"/>
  <c r="A36" i="5"/>
  <c r="A37" i="5"/>
  <c r="A38" i="5"/>
  <c r="A39" i="5"/>
  <c r="A40" i="5"/>
  <c r="A41" i="5"/>
  <c r="A42" i="5"/>
  <c r="A43" i="5"/>
  <c r="A44" i="5"/>
  <c r="A45" i="5"/>
  <c r="A46" i="5"/>
  <c r="A47" i="5"/>
  <c r="A48" i="5"/>
  <c r="A49" i="5"/>
  <c r="A50" i="5"/>
  <c r="A51" i="5"/>
  <c r="A22" i="5"/>
  <c r="N40" i="5"/>
  <c r="U38" i="4"/>
  <c r="U42" i="4"/>
  <c r="U46" i="4"/>
  <c r="U50" i="4"/>
  <c r="U54" i="4"/>
  <c r="U58" i="4"/>
  <c r="O29" i="4"/>
  <c r="P108" i="3"/>
  <c r="P107" i="3"/>
  <c r="P106" i="3"/>
  <c r="P105" i="3"/>
  <c r="P104" i="3"/>
  <c r="P103" i="3"/>
  <c r="P102" i="3"/>
  <c r="P101" i="3"/>
  <c r="P100" i="3"/>
  <c r="P99" i="3"/>
  <c r="P81" i="3"/>
  <c r="P80" i="3"/>
  <c r="P79" i="3"/>
  <c r="P78" i="3"/>
  <c r="P77" i="3"/>
  <c r="P76" i="3"/>
  <c r="P75" i="3"/>
  <c r="P74" i="3"/>
  <c r="P73" i="3"/>
  <c r="P72" i="3"/>
  <c r="P40" i="3"/>
  <c r="P41" i="3"/>
  <c r="P42" i="3"/>
  <c r="P43" i="3"/>
  <c r="P44" i="3"/>
  <c r="P45" i="3"/>
  <c r="P46" i="3"/>
  <c r="P47" i="3"/>
  <c r="P39" i="3"/>
  <c r="P53" i="10" l="1"/>
  <c r="O14" i="7" s="1"/>
  <c r="Q57" i="2"/>
  <c r="E14" i="7" s="1"/>
  <c r="R111" i="3"/>
  <c r="R51" i="3"/>
  <c r="R84" i="3"/>
  <c r="Q45" i="5"/>
  <c r="T45" i="5" s="1"/>
  <c r="Q49" i="5"/>
  <c r="T49" i="5" s="1"/>
  <c r="Q41" i="5"/>
  <c r="T41" i="5" s="1"/>
  <c r="Q37" i="5"/>
  <c r="T37" i="5" s="1"/>
  <c r="Q33" i="5"/>
  <c r="T33" i="5" s="1"/>
  <c r="Q29" i="5"/>
  <c r="T29" i="5" s="1"/>
  <c r="Q25" i="5"/>
  <c r="T25" i="5" s="1"/>
  <c r="Q59" i="5"/>
  <c r="T59" i="5" s="1"/>
  <c r="Q62" i="5"/>
  <c r="T62" i="5" s="1"/>
  <c r="Q63" i="5"/>
  <c r="T63" i="5" s="1"/>
  <c r="Q60" i="5"/>
  <c r="T60" i="5" s="1"/>
  <c r="Q36" i="5"/>
  <c r="T36" i="5" s="1"/>
  <c r="Q24" i="5"/>
  <c r="T24" i="5" s="1"/>
  <c r="Q32" i="5"/>
  <c r="T32" i="5" s="1"/>
  <c r="Q28" i="5"/>
  <c r="T28" i="5" s="1"/>
  <c r="Q50" i="5"/>
  <c r="T50" i="5" s="1"/>
  <c r="Q46" i="5"/>
  <c r="T46" i="5" s="1"/>
  <c r="Q42" i="5"/>
  <c r="T42" i="5" s="1"/>
  <c r="Q56" i="5"/>
  <c r="Q55" i="5"/>
  <c r="T55" i="5" s="1"/>
  <c r="Q48" i="5"/>
  <c r="T48" i="5" s="1"/>
  <c r="Q44" i="5"/>
  <c r="T44" i="5" s="1"/>
  <c r="Q39" i="5"/>
  <c r="T39" i="5" s="1"/>
  <c r="Q35" i="5"/>
  <c r="T35" i="5" s="1"/>
  <c r="Q31" i="5"/>
  <c r="T31" i="5" s="1"/>
  <c r="Q27" i="5"/>
  <c r="T27" i="5" s="1"/>
  <c r="Q23" i="5"/>
  <c r="T23" i="5" s="1"/>
  <c r="Q43" i="5"/>
  <c r="T43" i="5" s="1"/>
  <c r="Q47" i="5"/>
  <c r="T47" i="5" s="1"/>
  <c r="Q51" i="5"/>
  <c r="T51" i="5" s="1"/>
  <c r="Q38" i="5"/>
  <c r="T38" i="5" s="1"/>
  <c r="Q34" i="5"/>
  <c r="T34" i="5" s="1"/>
  <c r="Q30" i="5"/>
  <c r="T30" i="5" s="1"/>
  <c r="Q26" i="5"/>
  <c r="T26" i="5" s="1"/>
  <c r="Q22" i="5"/>
  <c r="T22" i="5" s="1"/>
  <c r="U30" i="4"/>
  <c r="U34" i="4"/>
  <c r="B5" i="7"/>
  <c r="B9" i="7"/>
  <c r="B3" i="7"/>
  <c r="B7" i="7"/>
  <c r="U55" i="4"/>
  <c r="U51" i="4"/>
  <c r="U47" i="4"/>
  <c r="U43" i="4"/>
  <c r="U39" i="4"/>
  <c r="U35" i="4"/>
  <c r="U31" i="4"/>
  <c r="U33" i="4"/>
  <c r="U57" i="4"/>
  <c r="U53" i="4"/>
  <c r="U49" i="4"/>
  <c r="U45" i="4"/>
  <c r="U41" i="4"/>
  <c r="U37" i="4"/>
  <c r="U56" i="4"/>
  <c r="U52" i="4"/>
  <c r="U48" i="4"/>
  <c r="U44" i="4"/>
  <c r="U40" i="4"/>
  <c r="U36" i="4"/>
  <c r="U32" i="4"/>
  <c r="B5" i="10"/>
  <c r="B7" i="10"/>
  <c r="B9" i="10"/>
  <c r="B11" i="10"/>
  <c r="J71" i="3"/>
  <c r="P71" i="3"/>
  <c r="B16" i="5"/>
  <c r="C98" i="3"/>
  <c r="B12" i="5"/>
  <c r="B10" i="5"/>
  <c r="B14" i="5"/>
  <c r="R98" i="3"/>
  <c r="F98" i="3"/>
  <c r="K98" i="3"/>
  <c r="R110" i="3"/>
  <c r="I98" i="3"/>
  <c r="N98" i="3"/>
  <c r="B89" i="3"/>
  <c r="N89" i="3"/>
  <c r="B15" i="2"/>
  <c r="B17" i="2"/>
  <c r="E16" i="5"/>
  <c r="E14" i="5"/>
  <c r="E10" i="5"/>
  <c r="E12" i="5"/>
  <c r="D17" i="4"/>
  <c r="E21" i="2"/>
  <c r="E19" i="2"/>
  <c r="E17" i="2"/>
  <c r="E15" i="2"/>
  <c r="D15" i="4"/>
  <c r="E9" i="7"/>
  <c r="E7" i="7"/>
  <c r="E5" i="7"/>
  <c r="E3" i="7"/>
  <c r="A64" i="4"/>
  <c r="A65" i="4"/>
  <c r="A66" i="4"/>
  <c r="A67" i="4"/>
  <c r="A68" i="4"/>
  <c r="A69" i="4"/>
  <c r="A70" i="4"/>
  <c r="A71" i="4"/>
  <c r="A63"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29" i="4"/>
  <c r="R126" i="3" l="1"/>
  <c r="E21" i="7" s="1"/>
  <c r="T56" i="5"/>
  <c r="Q70" i="5" s="1"/>
  <c r="J21" i="7" s="1"/>
  <c r="A26" i="2"/>
  <c r="A27" i="2"/>
  <c r="A28" i="2"/>
  <c r="A29" i="2"/>
  <c r="A30" i="2"/>
  <c r="A31" i="2"/>
  <c r="A32" i="2"/>
  <c r="A33" i="2"/>
  <c r="A34" i="2"/>
  <c r="A35" i="2"/>
  <c r="A36" i="2"/>
  <c r="A37" i="2"/>
  <c r="A38" i="2"/>
  <c r="A39" i="2"/>
  <c r="A40" i="2"/>
  <c r="A41" i="2"/>
  <c r="A42" i="2"/>
  <c r="A43" i="2"/>
  <c r="A44" i="2"/>
  <c r="A45" i="2"/>
  <c r="A46" i="2"/>
  <c r="A47" i="2"/>
  <c r="A48" i="2"/>
  <c r="A49" i="2"/>
  <c r="A50" i="2"/>
  <c r="A51" i="2"/>
  <c r="A52" i="2"/>
  <c r="A53" i="2"/>
  <c r="A54" i="2"/>
  <c r="A25" i="2" l="1"/>
  <c r="O31" i="4"/>
  <c r="V31" i="4" s="1"/>
  <c r="O32" i="4"/>
  <c r="V32" i="4" s="1"/>
  <c r="O33" i="4"/>
  <c r="V33" i="4" s="1"/>
  <c r="O34" i="4"/>
  <c r="V34" i="4" s="1"/>
  <c r="O35" i="4"/>
  <c r="V35" i="4" s="1"/>
  <c r="O36" i="4"/>
  <c r="V36" i="4" s="1"/>
  <c r="O37" i="4"/>
  <c r="V37" i="4" s="1"/>
  <c r="O38" i="4"/>
  <c r="V38" i="4" s="1"/>
  <c r="O39" i="4"/>
  <c r="V39" i="4" s="1"/>
  <c r="O40" i="4"/>
  <c r="V40" i="4" s="1"/>
  <c r="O41" i="4"/>
  <c r="V41" i="4" s="1"/>
  <c r="O42" i="4"/>
  <c r="V42" i="4" s="1"/>
  <c r="O43" i="4"/>
  <c r="V43" i="4" s="1"/>
  <c r="O44" i="4"/>
  <c r="V44" i="4" s="1"/>
  <c r="O45" i="4"/>
  <c r="V45" i="4" s="1"/>
  <c r="O46" i="4"/>
  <c r="V46" i="4" s="1"/>
  <c r="O47" i="4"/>
  <c r="V47" i="4" s="1"/>
  <c r="O48" i="4"/>
  <c r="V48" i="4" s="1"/>
  <c r="O49" i="4"/>
  <c r="V49" i="4" s="1"/>
  <c r="O50" i="4"/>
  <c r="V50" i="4" s="1"/>
  <c r="O51" i="4"/>
  <c r="V51" i="4" s="1"/>
  <c r="O52" i="4"/>
  <c r="V52" i="4" s="1"/>
  <c r="O53" i="4"/>
  <c r="V53" i="4" s="1"/>
  <c r="O54" i="4"/>
  <c r="V54" i="4" s="1"/>
  <c r="O55" i="4"/>
  <c r="V55" i="4" s="1"/>
  <c r="O56" i="4"/>
  <c r="V56" i="4" s="1"/>
  <c r="O57" i="4"/>
  <c r="V57" i="4" s="1"/>
  <c r="O58" i="4"/>
  <c r="V58" i="4" s="1"/>
  <c r="O30" i="4"/>
  <c r="V30" i="4" s="1"/>
  <c r="Q74" i="4" l="1"/>
  <c r="J14"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Alexx Gibeau</author>
  </authors>
  <commentList>
    <comment ref="J14" authorId="0" shapeId="0" xr:uid="{860DA2F1-0700-4298-9D89-BFF137B64DEC}">
      <text>
        <r>
          <rPr>
            <b/>
            <sz val="9"/>
            <color indexed="81"/>
            <rFont val="Tahoma"/>
            <family val="2"/>
          </rPr>
          <t>Alexx Gibeau:</t>
        </r>
        <r>
          <rPr>
            <sz val="9"/>
            <color indexed="81"/>
            <rFont val="Tahoma"/>
            <family val="2"/>
          </rPr>
          <t xml:space="preserve">
Formula needed to calculate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<sst xmlns="http://schemas.openxmlformats.org/spreadsheetml/2006/main" count="126" uniqueCount="98">
  <si>
    <t>SPECIAL PURPOSE FUNDING INSTRUCTIONS FOR COMPLETION</t>
  </si>
  <si>
    <t xml:space="preserve">The purpose of these instructions is to support operators in their Special Purpose Applications. If you have any questions related to your application please contact:   </t>
  </si>
  <si>
    <t>Step by Step Instructions:</t>
  </si>
  <si>
    <t>You are only required to enter data in the green cells.  All other calculations will be performed automatically.</t>
  </si>
  <si>
    <t>STEP 1:  Complete the Cover Page</t>
  </si>
  <si>
    <t>Please complete the cover page with your agency contact information.</t>
  </si>
  <si>
    <t>Please ensure to select Yes or NO, for the question "Do you receive an HST rebate"</t>
  </si>
  <si>
    <t>STEP 2:  Selecting a Category</t>
  </si>
  <si>
    <t xml:space="preserve"> Please review the City of Cornwall's Buisness Practice Guidelines to ensure that your funding request fits the critieria.
</t>
  </si>
  <si>
    <t>https://www.cornwall.ca/en/live-here/resources/Child-Care/2023-Business-Practice-Guidelines.pdf</t>
  </si>
  <si>
    <t xml:space="preserve">Complete the columns in each application sheet you are submitting.  </t>
  </si>
  <si>
    <t>There are pop up reminders on some of the columns to assist .  For example, Total Cost - reminder that this should include HST, Shipping etc.</t>
  </si>
  <si>
    <t>Note: Please list your items in order of priority, in the event not all requests can be supported.</t>
  </si>
  <si>
    <t>The application form contains several rows to allow you to enter data.  Please see instructions below on how to only show the</t>
  </si>
  <si>
    <t>rows where data has been entered for ease of viewing and/or printing.</t>
  </si>
  <si>
    <t>Prior to submitting your application form, please go to the cell that contains the blue "Filter" button.  Click on the symbol to the right of the</t>
  </si>
  <si>
    <t>"Filter" button.  This gives you the ability to only show the rows that contain information.</t>
  </si>
  <si>
    <t>Please ensure that only the "Show" option contains a check mark.  You can remove the other checkmark by left clicking on the box beside "hide".</t>
  </si>
  <si>
    <t>STEP 3: Submitting your Application</t>
  </si>
  <si>
    <t>Language</t>
  </si>
  <si>
    <t>English</t>
  </si>
  <si>
    <t xml:space="preserve">Date </t>
  </si>
  <si>
    <t>Français</t>
  </si>
  <si>
    <t xml:space="preserve">
</t>
  </si>
  <si>
    <t>Filter</t>
  </si>
  <si>
    <t xml:space="preserve"> </t>
  </si>
  <si>
    <t>Position</t>
  </si>
  <si>
    <t>Total</t>
  </si>
  <si>
    <t>% of funding for ITP</t>
  </si>
  <si>
    <t>% of funding for K</t>
  </si>
  <si>
    <t>% of funding for SA</t>
  </si>
  <si>
    <t>yes / oui</t>
  </si>
  <si>
    <t>no / non</t>
  </si>
  <si>
    <t>X</t>
  </si>
  <si>
    <t>denied / refusé</t>
  </si>
  <si>
    <t>DIRECTIVES SUR LE FINANCEMENT À DES FINS SPÉCIALES</t>
  </si>
  <si>
    <t xml:space="preserve">Le but de ces instructions est d’aider les opérateurs dans leurs applications à but spécial. Si vous avez des questions au sujet de votre demande, veuillez communiquer avec : </t>
  </si>
  <si>
    <t>Special purpose funding has been made available with the intent of supporting licensed child care programs. Special purpose funding is targeted towards items and/or required services that are necessary to ensure the health and safety of the children in child care programs. Special Purpose funds will be distributed in accordance to operators that have a current service contract with the City of Cornwall.</t>
  </si>
  <si>
    <t>You may complete a request for all categories that are applicable to your program(s)</t>
  </si>
  <si>
    <t xml:space="preserve">For more information please refer to the City of Cornwall's Buisness Practice Guidelines </t>
  </si>
  <si>
    <t>Du financement à des fins spéciales a été mis à la disposition du public dans le but d’appuyer les programmes de garde d’enfants agréés. Le financement à des fins spéciales vise les articles et/ou les services nécessaires pour assurer la santé et la sécurité des enfants dans les programmes de garde d’enfants. Les fonds à des fins spéciales seront distribués conformément aux exploitants qui ont un contrat de service en vigueur avec la Ville de Cornwall.</t>
  </si>
  <si>
    <t>Pour de plus amples renseignements, veuillez consulter les lignes directrices sur les pratiques de construction de la Ville de Cornwall.</t>
  </si>
  <si>
    <t>https://www.cornwall.ca/en/live-here/resources/Child-Care/2024-Business-Practice-Guidelines-FR.pdf</t>
  </si>
  <si>
    <t>Instructions étape par étape :</t>
  </si>
  <si>
    <t>Vous devez seulement entrer des données dans les cellules vertes. Tous les autres calculs seront effectués automatiquement.</t>
  </si>
  <si>
    <t>ÉTAPE 1 : Remplir la page couverture</t>
  </si>
  <si>
    <t>Veuillez remplir la page couverture avec les coordonnées de votre agence.</t>
  </si>
  <si>
    <t>Veuillez sélectionner Oui ou NON pour la question « Recevez-vous un remboursement de la TVH? »</t>
  </si>
  <si>
    <t>ÉTAPE 2 : Sélection d’une catégorie</t>
  </si>
  <si>
    <t xml:space="preserve"> Veuillez consulter les lignes directrices de la Ville de Cornwall sur les pratiques de construction pour vous assurer que votre demande de financement répond aux critères.
</t>
  </si>
  <si>
    <t xml:space="preserve">Remplissez les colonnes de chaque feuille de demande que vous soumettez.  </t>
  </si>
  <si>
    <t>Il y a des rappels contextuels sur certaines colonnes pour aider . Par exemple, Coût total - rappel que cela devrait inclure la TVH, l’expédition, etc.</t>
  </si>
  <si>
    <t>Remarque : Veuillez énumérer vos articles par ordre de priorité, dans le cas où toutes les demandes ne peuvent pas être prises en charge.</t>
  </si>
  <si>
    <t>Objectif :à aider acheter de l’équipement et des fournitures spécialisés et adaptés pour aider les enfants ayant des besoins spéciaux. L’équipement peut être propre à un enfant ou être utilisé par plus d’un enfant et demeurer une ressource du programme.</t>
  </si>
  <si>
    <t>Le formulaire de demande contient plusieurs lignes pour vous permettre d’entrer des données.  Veuillez consulter les instructions ci-dessous sur la façon de n’afficher que les lignes où les données ont été saisies pour faciliter la visualisation et l’impression.</t>
  </si>
  <si>
    <t>Avant de soumettre votre formulaire de demande, veuillez aller à la cellule qui contient le bouton bleu "Filtrer".  Cliquez sur le symbole à droite du bouton « Filtrer », ce qui vous permet de n’afficher que les lignes qui contiennent de l’information.</t>
  </si>
  <si>
    <t>Assurez-vous que seule l’option « show » contient une coche. Vous pouvez supprimer l’autre coche en cliquant avec le bouton gauche de la souris sur la case à côté de « hide ».</t>
  </si>
  <si>
    <t>ÉTAPE 3 : Soumettre votre demande</t>
  </si>
  <si>
    <t>Elligible expenses include:</t>
  </si>
  <si>
    <t>A Child's Secret Garden</t>
  </si>
  <si>
    <t>Centre culturel "Les trois p'tits points"</t>
  </si>
  <si>
    <t>The Learning Centre - Bridgewood</t>
  </si>
  <si>
    <t>Licensed Home Child Care</t>
  </si>
  <si>
    <t>South Glengarry Child Care Centre</t>
  </si>
  <si>
    <t>Sunrise &amp; Shine Child Care Centre Inc.</t>
  </si>
  <si>
    <t>AFESEO - Rose des Vents</t>
  </si>
  <si>
    <t>AFESEO - Terre des Jeunes</t>
  </si>
  <si>
    <t>Centre éducatif les petits trésors - Sacred Heart</t>
  </si>
  <si>
    <t>Centre éducatif les petits trésors - Iona</t>
  </si>
  <si>
    <t>Free to Become - Central Public School</t>
  </si>
  <si>
    <t>Free to Become - Eamers Corners</t>
  </si>
  <si>
    <t>Free to Become - Viscount</t>
  </si>
  <si>
    <t>The Learning Centre - Iroquois</t>
  </si>
  <si>
    <t>The Learning Centre - Laggan</t>
  </si>
  <si>
    <t>The Learning Centre - Long Sault</t>
  </si>
  <si>
    <t>The Learning Centre - Rothwell-Osnabruck</t>
  </si>
  <si>
    <t>The Learning Centre - Winchester</t>
  </si>
  <si>
    <t>Happy Face Nursery School - Chesterville</t>
  </si>
  <si>
    <t>Happy Face Nursery School -  Morrisburg</t>
  </si>
  <si>
    <t>Happy Face Nursery School - Nationview</t>
  </si>
  <si>
    <t>Happy Face Nursery School - Roxmore</t>
  </si>
  <si>
    <t>Happy Face Nursery School - Winchester</t>
  </si>
  <si>
    <t>Heart of the Family - Eighth Street</t>
  </si>
  <si>
    <t>Heart of the Family - York Street</t>
  </si>
  <si>
    <t>Young Achievers  - Bishop Macdonell</t>
  </si>
  <si>
    <t>Young Achievers - St. Andrew's</t>
  </si>
  <si>
    <t>Young Achievers - St. Anne's</t>
  </si>
  <si>
    <t>Young Achievers - St. Finnan's</t>
  </si>
  <si>
    <t>Young Achievers - St. Peter's</t>
  </si>
  <si>
    <t>CERF - Elda Rouleau</t>
  </si>
  <si>
    <t>CERF - L'Ange Gardien</t>
  </si>
  <si>
    <t>CERF - La Source</t>
  </si>
  <si>
    <t>CERF - Marie Tanguay</t>
  </si>
  <si>
    <t>CERF - Notre Dame</t>
  </si>
  <si>
    <t>CERF - Notre-Dame-du-Rosaire</t>
  </si>
  <si>
    <t>CERF - St. Lucie</t>
  </si>
  <si>
    <t xml:space="preserve">  </t>
  </si>
  <si>
    <t>Happy Face Nursery School - North Stormont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</si>
</sst>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0.00_-;\-&quot;$&quot;* #,##0.00_-;_-&quot;$&quot;* &quot;-&quot;??_-;_-@_-"/>
    <numFmt numFmtId="164" formatCode="&quot;$&quot;#,##0.00_);\(&quot;$&quot;#,##0.00\)"/>
    <numFmt numFmtId="165" formatCode="_(&quot;$&quot;* #,##0.00_);_(&quot;$&quot;* \(#,##0.00\);_(&quot;$&quot;* &quot;-&quot;??_);_(@_)"/>
    <numFmt numFmtId="166" formatCode="_(* #,##0.00_);_(* \(#,##0.00\);_(* &quot;-&quot;??_);_(@_)"/>
    <numFmt numFmtId="167" formatCode="&quot;$&quot;#,##0.00"/>
    <numFmt numFmtId="168" formatCode="_-&quot;$&quot;* #,##0.00_-;[Red]\-&quot;$&quot;* #,##0.00_-"/>
    <numFmt numFmtId="169" formatCode="0_ ;\-0\ "/>
    <numFmt numFmtId="170" formatCode="[$-F800]dddd\,\ mmmm\ dd\,\ yyyy"/>
    <numFmt numFmtId="171" formatCode="0.0"/>
    <numFmt numFmtId="172" formatCode="0.0%"/>
    <numFmt numFmtId="173" formatCode="[$-409]mmmm\ d\,\ yyyy;@"/>
  </numFmts>
  <fonts count="62" x14ac:knownFonts="1">
    <font>
      <sz val="11"/>
      <color theme="1"/>
      <name val="Calibri"/>
      <family val="2"/>
      <scheme val="minor"/>
    </font>
    <font>
      <sz val="11"/>
      <color rgb="FFFF0000"/>
      <name val="Calibri"/>
      <family val="2"/>
      <scheme val="minor"/>
    </font>
    <font>
      <u/>
      <sz val="11"/>
      <color theme="10"/>
      <name val="Calibri"/>
      <family val="2"/>
      <scheme val="minor"/>
    </font>
    <font>
      <sz val="12"/>
      <color theme="1"/>
      <name val="Arial"/>
      <family val="2"/>
    </font>
    <font>
      <b/>
      <sz val="9"/>
      <color rgb="FFFF0000"/>
      <name val="Arial"/>
      <family val="2"/>
    </font>
    <font>
      <b/>
      <sz val="12"/>
      <color theme="1"/>
      <name val="Arial"/>
      <family val="2"/>
    </font>
    <font>
      <b/>
      <sz val="16"/>
      <color theme="0"/>
      <name val="Arial"/>
      <family val="2"/>
    </font>
    <font>
      <sz val="12"/>
      <name val="Arial"/>
      <family val="2"/>
    </font>
    <font>
      <b/>
      <sz val="9"/>
      <color indexed="81"/>
      <name val="Tahoma"/>
      <family val="2"/>
    </font>
    <font>
      <sz val="9"/>
      <color indexed="81"/>
      <name val="Tahoma"/>
      <family val="2"/>
    </font>
    <font>
      <b/>
      <sz val="18"/>
      <color theme="0"/>
      <name val="Calibri"/>
      <family val="2"/>
      <scheme val="minor"/>
    </font>
    <font>
      <sz val="11"/>
      <color indexed="8"/>
      <name val="Calibri"/>
      <family val="2"/>
    </font>
    <font>
      <sz val="11"/>
      <color theme="1"/>
      <name val="Calibri"/>
      <family val="2"/>
      <scheme val="minor"/>
    </font>
    <font>
      <b/>
      <u/>
      <sz val="18"/>
      <color theme="0"/>
      <name val="Arial"/>
      <family val="2"/>
    </font>
    <font>
      <b/>
      <sz val="9"/>
      <name val="Calibri"/>
      <family val="2"/>
      <scheme val="minor"/>
    </font>
    <font>
      <sz val="9"/>
      <color theme="1"/>
      <name val="Calibri"/>
      <family val="2"/>
      <scheme val="minor"/>
    </font>
    <font>
      <b/>
      <sz val="11"/>
      <color theme="1"/>
      <name val="Arial"/>
      <family val="2"/>
    </font>
    <font>
      <sz val="10"/>
      <color theme="1"/>
      <name val="Arial"/>
      <family val="2"/>
    </font>
    <font>
      <sz val="11"/>
      <color theme="1"/>
      <name val="Arial"/>
      <family val="2"/>
    </font>
    <font>
      <b/>
      <sz val="16"/>
      <color theme="1"/>
      <name val="Arial"/>
      <family val="2"/>
    </font>
    <font>
      <b/>
      <sz val="14"/>
      <color theme="1"/>
      <name val="Arial"/>
      <family val="2"/>
    </font>
    <font>
      <b/>
      <sz val="14"/>
      <color theme="1"/>
      <name val="Calibri"/>
      <family val="2"/>
      <scheme val="minor"/>
    </font>
    <font>
      <sz val="10.6"/>
      <color theme="1"/>
      <name val="Calibri"/>
      <family val="2"/>
      <scheme val="minor"/>
    </font>
    <font>
      <sz val="11"/>
      <name val="Calibri"/>
      <family val="2"/>
      <scheme val="minor"/>
    </font>
    <font>
      <sz val="10"/>
      <name val="Arial"/>
      <family val="2"/>
    </font>
    <font>
      <sz val="13"/>
      <color theme="1"/>
      <name val="Arial"/>
      <family val="2"/>
    </font>
    <font>
      <b/>
      <sz val="13"/>
      <color theme="1"/>
      <name val="Arial"/>
      <family val="2"/>
    </font>
    <font>
      <b/>
      <sz val="12"/>
      <name val="Arial"/>
      <family val="2"/>
    </font>
    <font>
      <sz val="11"/>
      <color theme="0"/>
      <name val="Arial"/>
      <family val="2"/>
    </font>
    <font>
      <sz val="14"/>
      <color theme="1"/>
      <name val="Arial"/>
      <family val="2"/>
    </font>
    <font>
      <b/>
      <sz val="14"/>
      <color theme="0"/>
      <name val="Arial"/>
      <family val="2"/>
    </font>
    <font>
      <b/>
      <u/>
      <sz val="13"/>
      <color theme="1"/>
      <name val="Arial"/>
      <family val="2"/>
    </font>
    <font>
      <b/>
      <i/>
      <sz val="13"/>
      <color theme="0"/>
      <name val="Arial"/>
      <family val="2"/>
    </font>
    <font>
      <sz val="13"/>
      <color theme="0"/>
      <name val="Arial"/>
      <family val="2"/>
    </font>
    <font>
      <sz val="13"/>
      <color theme="1"/>
      <name val="Calibri"/>
      <family val="2"/>
      <scheme val="minor"/>
    </font>
    <font>
      <sz val="13"/>
      <color rgb="FFFF0000"/>
      <name val="Calibri"/>
      <family val="2"/>
      <scheme val="minor"/>
    </font>
    <font>
      <sz val="13"/>
      <name val="Arial"/>
      <family val="2"/>
    </font>
    <font>
      <b/>
      <sz val="18"/>
      <color theme="0"/>
      <name val="Arial"/>
      <family val="2"/>
    </font>
    <font>
      <b/>
      <sz val="13"/>
      <name val="Arial"/>
      <family val="2"/>
    </font>
    <font>
      <sz val="11"/>
      <color theme="0"/>
      <name val="Calibri"/>
      <family val="2"/>
      <scheme val="minor"/>
    </font>
    <font>
      <u/>
      <sz val="13"/>
      <color theme="10"/>
      <name val="Arial"/>
      <family val="2"/>
    </font>
    <font>
      <sz val="20"/>
      <color theme="1"/>
      <name val="Calibri"/>
      <family val="2"/>
      <scheme val="minor"/>
    </font>
    <font>
      <b/>
      <sz val="13"/>
      <color theme="0"/>
      <name val="Arial"/>
      <family val="2"/>
    </font>
    <font>
      <sz val="8"/>
      <name val="Calibri"/>
      <family val="2"/>
      <scheme val="minor"/>
    </font>
    <font>
      <sz val="12.5"/>
      <color theme="1"/>
      <name val="Arial"/>
      <family val="2"/>
    </font>
    <font>
      <sz val="13"/>
      <color theme="1"/>
      <name val="Arial"/>
      <family val="2"/>
    </font>
    <font>
      <sz val="14"/>
      <color rgb="FF000000"/>
      <name val="Calibri"/>
      <family val="2"/>
      <scheme val="minor"/>
    </font>
    <font>
      <sz val="12"/>
      <name val="Arial"/>
      <family val="2"/>
    </font>
    <font>
      <sz val="11"/>
      <color theme="1"/>
      <name val="Arial"/>
      <family val="2"/>
    </font>
    <font>
      <sz val="12"/>
      <color rgb="FFFF0000"/>
      <name val="Arial"/>
      <family val="2"/>
    </font>
    <font>
      <sz val="13"/>
      <color rgb="FF000000"/>
      <name val="Calibri"/>
      <family val="2"/>
      <scheme val="minor"/>
    </font>
    <font>
      <b/>
      <sz val="16"/>
      <color theme="1"/>
      <name val="Arial"/>
      <family val="2"/>
    </font>
    <font>
      <b/>
      <sz val="14"/>
      <color theme="1"/>
      <name val="Arial"/>
      <family val="2"/>
    </font>
    <font>
      <b/>
      <sz val="16"/>
      <name val="Arial"/>
      <family val="2"/>
    </font>
    <font>
      <b/>
      <sz val="22"/>
      <color theme="1"/>
      <name val="Arial"/>
      <family val="2"/>
    </font>
    <font>
      <b/>
      <sz val="14"/>
      <color rgb="FF000000"/>
      <name val="Arial"/>
      <family val="2"/>
    </font>
    <font>
      <b/>
      <sz val="22"/>
      <name val="Arial"/>
      <family val="2"/>
    </font>
    <font>
      <sz val="11"/>
      <color rgb="FF000000"/>
      <name val="Segoe UI"/>
      <family val="2"/>
    </font>
    <font>
      <b/>
      <sz val="14"/>
      <color rgb="FFFF0000"/>
      <name val="Arial"/>
      <family val="2"/>
    </font>
    <font>
      <sz val="12"/>
      <color theme="1"/>
      <name val="Calibri"/>
      <family val="2"/>
      <scheme val="minor"/>
    </font>
    <font>
      <b/>
      <sz val="11"/>
      <color theme="1"/>
      <name val="Calibri"/>
      <family val="2"/>
      <scheme val="minor"/>
    </font>
    <font>
      <b/>
      <sz val="13"/>
      <color theme="1"/>
      <name val="Calibri"/>
      <family val="2"/>
      <scheme val="minor"/>
    </font>
  </fonts>
  <fills count="14">
    <fill>
      <patternFill patternType="none"/>
    </fill>
    <fill>
      <patternFill patternType="gray125"/>
    </fill>
    <fill>
      <patternFill patternType="solid">
        <fgColor rgb="FF054D77"/>
        <bgColor indexed="64"/>
      </patternFill>
    </fill>
    <fill>
      <patternFill patternType="solid">
        <fgColor theme="0"/>
        <bgColor indexed="64"/>
      </patternFill>
    </fill>
    <fill>
      <patternFill patternType="solid">
        <fgColor rgb="FF25A72D"/>
        <bgColor indexed="64"/>
      </patternFill>
    </fill>
    <fill>
      <patternFill patternType="solid">
        <fgColor theme="4" tint="0.79998168889431442"/>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2" tint="-9.9978637043366805E-2"/>
        <bgColor indexed="64"/>
      </patternFill>
    </fill>
    <fill>
      <patternFill patternType="solid">
        <fgColor theme="1"/>
        <bgColor indexed="64"/>
      </patternFill>
    </fill>
    <fill>
      <patternFill patternType="solid">
        <fgColor theme="0" tint="-0.249977111117893"/>
        <bgColor indexed="64"/>
      </patternFill>
    </fill>
    <fill>
      <patternFill patternType="solid">
        <fgColor rgb="FFFFFF00"/>
        <bgColor indexed="64"/>
      </patternFill>
    </fill>
  </fills>
  <borders count="151">
    <border>
      <left/>
      <right/>
      <top/>
      <bottom/>
      <diagonal/>
    </border>
    <border>
      <left style="thin">
        <color indexed="64"/>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bottom style="thin">
        <color theme="0"/>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theme="0" tint="-0.499984740745262"/>
      </left>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theme="0"/>
      </left>
      <right style="thin">
        <color theme="0"/>
      </right>
      <top/>
      <bottom/>
      <diagonal/>
    </border>
    <border>
      <left/>
      <right style="thin">
        <color theme="0"/>
      </right>
      <top style="thin">
        <color theme="0"/>
      </top>
      <bottom style="thin">
        <color theme="0"/>
      </bottom>
      <diagonal/>
    </border>
    <border>
      <left/>
      <right style="thin">
        <color theme="0"/>
      </right>
      <top/>
      <bottom/>
      <diagonal/>
    </border>
    <border>
      <left style="thin">
        <color theme="0"/>
      </left>
      <right/>
      <top/>
      <bottom/>
      <diagonal/>
    </border>
    <border>
      <left/>
      <right/>
      <top/>
      <bottom style="medium">
        <color theme="0"/>
      </bottom>
      <diagonal/>
    </border>
    <border>
      <left style="medium">
        <color theme="0"/>
      </left>
      <right/>
      <top/>
      <bottom/>
      <diagonal/>
    </border>
    <border>
      <left/>
      <right style="medium">
        <color theme="0"/>
      </right>
      <top/>
      <bottom/>
      <diagonal/>
    </border>
    <border>
      <left style="medium">
        <color theme="0"/>
      </left>
      <right style="medium">
        <color theme="0"/>
      </right>
      <top/>
      <bottom/>
      <diagonal/>
    </border>
    <border>
      <left/>
      <right/>
      <top style="medium">
        <color indexed="64"/>
      </top>
      <bottom style="thin">
        <color indexed="64"/>
      </bottom>
      <diagonal/>
    </border>
    <border>
      <left/>
      <right/>
      <top style="thin">
        <color theme="2" tint="-0.499984740745262"/>
      </top>
      <bottom/>
      <diagonal/>
    </border>
    <border>
      <left/>
      <right/>
      <top/>
      <bottom style="thin">
        <color theme="2"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style="thin">
        <color theme="2" tint="-0.499984740745262"/>
      </bottom>
      <diagonal/>
    </border>
    <border>
      <left/>
      <right style="thin">
        <color theme="2" tint="-0.499984740745262"/>
      </right>
      <top/>
      <bottom style="thin">
        <color theme="2" tint="-0.499984740745262"/>
      </bottom>
      <diagonal/>
    </border>
    <border>
      <left style="thin">
        <color theme="2" tint="-0.499984740745262"/>
      </left>
      <right/>
      <top style="thin">
        <color theme="2" tint="-0.499984740745262"/>
      </top>
      <bottom style="thin">
        <color theme="2" tint="-0.499984740745262"/>
      </bottom>
      <diagonal/>
    </border>
    <border>
      <left/>
      <right/>
      <top style="thin">
        <color theme="2" tint="-0.499984740745262"/>
      </top>
      <bottom style="thin">
        <color theme="2" tint="-0.499984740745262"/>
      </bottom>
      <diagonal/>
    </border>
    <border>
      <left/>
      <right style="thin">
        <color theme="2" tint="-0.499984740745262"/>
      </right>
      <top style="thin">
        <color theme="2" tint="-0.499984740745262"/>
      </top>
      <bottom style="thin">
        <color theme="2" tint="-0.499984740745262"/>
      </bottom>
      <diagonal/>
    </border>
    <border>
      <left style="thin">
        <color theme="0" tint="-0.499984740745262"/>
      </left>
      <right/>
      <top style="thin">
        <color theme="2" tint="-0.499984740745262"/>
      </top>
      <bottom style="thin">
        <color theme="2" tint="-0.499984740745262"/>
      </bottom>
      <diagonal/>
    </border>
    <border>
      <left/>
      <right style="thin">
        <color theme="0" tint="-0.499984740745262"/>
      </right>
      <top style="thin">
        <color theme="2" tint="-0.499984740745262"/>
      </top>
      <bottom style="thin">
        <color theme="2" tint="-0.499984740745262"/>
      </bottom>
      <diagonal/>
    </border>
    <border>
      <left style="thin">
        <color theme="2" tint="-0.499984740745262"/>
      </left>
      <right/>
      <top style="thin">
        <color theme="2" tint="-0.499984740745262"/>
      </top>
      <bottom style="thin">
        <color theme="0" tint="-0.499984740745262"/>
      </bottom>
      <diagonal/>
    </border>
    <border>
      <left/>
      <right style="thin">
        <color theme="2" tint="-0.499984740745262"/>
      </right>
      <top style="thin">
        <color theme="2" tint="-0.499984740745262"/>
      </top>
      <bottom style="thin">
        <color theme="0" tint="-0.499984740745262"/>
      </bottom>
      <diagonal/>
    </border>
    <border>
      <left/>
      <right/>
      <top style="medium">
        <color theme="2" tint="-0.499984740745262"/>
      </top>
      <bottom style="medium">
        <color theme="2" tint="-0.499984740745262"/>
      </bottom>
      <diagonal/>
    </border>
    <border>
      <left/>
      <right/>
      <top/>
      <bottom style="medium">
        <color theme="2" tint="-0.499984740745262"/>
      </bottom>
      <diagonal/>
    </border>
    <border>
      <left/>
      <right style="thin">
        <color theme="2" tint="-0.499984740745262"/>
      </right>
      <top style="thin">
        <color indexed="64"/>
      </top>
      <bottom style="thin">
        <color indexed="64"/>
      </bottom>
      <diagonal/>
    </border>
    <border>
      <left style="medium">
        <color theme="2" tint="-0.499984740745262"/>
      </left>
      <right style="thin">
        <color theme="0" tint="-0.499984740745262"/>
      </right>
      <top style="thin">
        <color theme="0" tint="-0.499984740745262"/>
      </top>
      <bottom style="thin">
        <color theme="0" tint="-0.499984740745262"/>
      </bottom>
      <diagonal/>
    </border>
    <border>
      <left/>
      <right/>
      <top style="thin">
        <color theme="2" tint="-0.499984740745262"/>
      </top>
      <bottom style="thin">
        <color theme="0" tint="-0.499984740745262"/>
      </bottom>
      <diagonal/>
    </border>
    <border>
      <left/>
      <right style="thin">
        <color theme="0" tint="-0.499984740745262"/>
      </right>
      <top style="thin">
        <color theme="2" tint="-0.499984740745262"/>
      </top>
      <bottom style="thin">
        <color theme="0" tint="-0.499984740745262"/>
      </bottom>
      <diagonal/>
    </border>
    <border>
      <left style="thin">
        <color theme="2" tint="-0.499984740745262"/>
      </left>
      <right/>
      <top style="thin">
        <color theme="0" tint="-0.499984740745262"/>
      </top>
      <bottom style="thin">
        <color theme="0" tint="-0.499984740745262"/>
      </bottom>
      <diagonal/>
    </border>
    <border>
      <left style="thin">
        <color theme="0" tint="-0.499984740745262"/>
      </left>
      <right style="thin">
        <color theme="2" tint="-0.499984740745262"/>
      </right>
      <top style="thin">
        <color theme="0" tint="-0.499984740745262"/>
      </top>
      <bottom style="thin">
        <color theme="2" tint="-0.499984740745262"/>
      </bottom>
      <diagonal/>
    </border>
    <border>
      <left style="thin">
        <color theme="0" tint="-0.499984740745262"/>
      </left>
      <right style="thin">
        <color theme="2" tint="-0.499984740745262"/>
      </right>
      <top style="thin">
        <color theme="0" tint="-0.499984740745262"/>
      </top>
      <bottom style="thin">
        <color theme="0" tint="-0.499984740745262"/>
      </bottom>
      <diagonal/>
    </border>
    <border>
      <left style="thin">
        <color theme="2" tint="-0.499984740745262"/>
      </left>
      <right style="thin">
        <color theme="2" tint="-0.499984740745262"/>
      </right>
      <top/>
      <bottom style="thin">
        <color indexed="64"/>
      </bottom>
      <diagonal/>
    </border>
    <border>
      <left style="thin">
        <color theme="2" tint="-0.499984740745262"/>
      </left>
      <right style="thin">
        <color theme="2" tint="-0.499984740745262"/>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2" tint="-0.499984740745262"/>
      </bottom>
      <diagonal/>
    </border>
    <border>
      <left/>
      <right style="thin">
        <color theme="0" tint="-0.499984740745262"/>
      </right>
      <top style="thin">
        <color theme="0" tint="-0.499984740745262"/>
      </top>
      <bottom style="thin">
        <color theme="2" tint="-0.499984740745262"/>
      </bottom>
      <diagonal/>
    </border>
    <border>
      <left style="thin">
        <color theme="0" tint="-0.499984740745262"/>
      </left>
      <right style="thin">
        <color theme="2" tint="-0.499984740745262"/>
      </right>
      <top/>
      <bottom style="thin">
        <color theme="0" tint="-0.499984740745262"/>
      </bottom>
      <diagonal/>
    </border>
    <border>
      <left style="thin">
        <color theme="0"/>
      </left>
      <right/>
      <top/>
      <bottom style="medium">
        <color theme="2" tint="-0.499984740745262"/>
      </bottom>
      <diagonal/>
    </border>
    <border>
      <left/>
      <right style="thin">
        <color theme="0"/>
      </right>
      <top/>
      <bottom style="medium">
        <color theme="2" tint="-0.499984740745262"/>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style="thin">
        <color theme="0" tint="-0.499984740745262"/>
      </left>
      <right/>
      <top style="medium">
        <color theme="0" tint="-0.499984740745262"/>
      </top>
      <bottom style="thin">
        <color theme="0" tint="-0.499984740745262"/>
      </bottom>
      <diagonal/>
    </border>
    <border>
      <left/>
      <right style="thin">
        <color theme="0" tint="-0.499984740745262"/>
      </right>
      <top style="medium">
        <color theme="0" tint="-0.499984740745262"/>
      </top>
      <bottom style="thin">
        <color theme="0" tint="-0.499984740745262"/>
      </bottom>
      <diagonal/>
    </border>
    <border>
      <left style="medium">
        <color theme="0" tint="-0.499984740745262"/>
      </left>
      <right/>
      <top/>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right style="medium">
        <color theme="0" tint="-0.499984740745262"/>
      </right>
      <top style="medium">
        <color theme="0" tint="-0.499984740745262"/>
      </top>
      <bottom style="medium">
        <color theme="0" tint="-0.499984740745262"/>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style="medium">
        <color theme="0" tint="-0.499984740745262"/>
      </left>
      <right/>
      <top style="medium">
        <color theme="0" tint="-0.499984740745262"/>
      </top>
      <bottom style="thin">
        <color theme="0" tint="-0.499984740745262"/>
      </bottom>
      <diagonal/>
    </border>
    <border>
      <left/>
      <right style="medium">
        <color theme="0" tint="-0.499984740745262"/>
      </right>
      <top style="medium">
        <color theme="0" tint="-0.499984740745262"/>
      </top>
      <bottom style="thin">
        <color theme="0" tint="-0.499984740745262"/>
      </bottom>
      <diagonal/>
    </border>
    <border>
      <left style="medium">
        <color theme="0" tint="-0.499984740745262"/>
      </left>
      <right/>
      <top style="thin">
        <color theme="0" tint="-0.499984740745262"/>
      </top>
      <bottom style="thin">
        <color theme="0" tint="-0.499984740745262"/>
      </bottom>
      <diagonal/>
    </border>
    <border>
      <left style="thin">
        <color theme="0" tint="-0.499984740745262"/>
      </left>
      <right/>
      <top style="thin">
        <color theme="2" tint="-0.499984740745262"/>
      </top>
      <bottom style="thin">
        <color theme="0" tint="-0.499984740745262"/>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right style="medium">
        <color theme="0" tint="-0.499984740745262"/>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thin">
        <color theme="0" tint="-0.34998626667073579"/>
      </left>
      <right style="thin">
        <color theme="0" tint="-0.499984740745262"/>
      </right>
      <top style="thin">
        <color theme="0" tint="-0.499984740745262"/>
      </top>
      <bottom style="thin">
        <color theme="0" tint="-0.499984740745262"/>
      </bottom>
      <diagonal/>
    </border>
    <border>
      <left style="thin">
        <color theme="2" tint="-0.499984740745262"/>
      </left>
      <right style="thin">
        <color theme="0" tint="-0.34998626667073579"/>
      </right>
      <top style="thin">
        <color theme="0" tint="-0.499984740745262"/>
      </top>
      <bottom style="thin">
        <color theme="0" tint="-0.499984740745262"/>
      </bottom>
      <diagonal/>
    </border>
    <border>
      <left style="thin">
        <color theme="0"/>
      </left>
      <right/>
      <top/>
      <bottom style="medium">
        <color theme="0" tint="-0.499984740745262"/>
      </bottom>
      <diagonal/>
    </border>
    <border>
      <left style="thin">
        <color theme="0" tint="-0.499984740745262"/>
      </left>
      <right/>
      <top style="medium">
        <color theme="0" tint="-0.499984740745262"/>
      </top>
      <bottom style="thin">
        <color theme="2" tint="-0.499984740745262"/>
      </bottom>
      <diagonal/>
    </border>
    <border>
      <left/>
      <right/>
      <top style="medium">
        <color theme="0" tint="-0.499984740745262"/>
      </top>
      <bottom style="thin">
        <color theme="2" tint="-0.499984740745262"/>
      </bottom>
      <diagonal/>
    </border>
    <border>
      <left/>
      <right style="thin">
        <color theme="2" tint="-0.499984740745262"/>
      </right>
      <top style="medium">
        <color theme="0" tint="-0.499984740745262"/>
      </top>
      <bottom style="thin">
        <color theme="2" tint="-0.499984740745262"/>
      </bottom>
      <diagonal/>
    </border>
    <border>
      <left style="thin">
        <color theme="2" tint="-0.499984740745262"/>
      </left>
      <right/>
      <top style="medium">
        <color theme="0" tint="-0.499984740745262"/>
      </top>
      <bottom style="thin">
        <color theme="2" tint="-0.499984740745262"/>
      </bottom>
      <diagonal/>
    </border>
    <border>
      <left/>
      <right style="thin">
        <color theme="0" tint="-0.499984740745262"/>
      </right>
      <top style="medium">
        <color theme="0" tint="-0.499984740745262"/>
      </top>
      <bottom style="thin">
        <color theme="2" tint="-0.499984740745262"/>
      </bottom>
      <diagonal/>
    </border>
    <border>
      <left style="medium">
        <color rgb="FF054D77"/>
      </left>
      <right/>
      <top style="medium">
        <color rgb="FF054D77"/>
      </top>
      <bottom/>
      <diagonal/>
    </border>
    <border>
      <left/>
      <right/>
      <top style="medium">
        <color rgb="FF054D77"/>
      </top>
      <bottom/>
      <diagonal/>
    </border>
    <border>
      <left/>
      <right style="medium">
        <color rgb="FF054D77"/>
      </right>
      <top style="medium">
        <color rgb="FF054D77"/>
      </top>
      <bottom/>
      <diagonal/>
    </border>
    <border>
      <left style="medium">
        <color rgb="FF054D77"/>
      </left>
      <right/>
      <top/>
      <bottom/>
      <diagonal/>
    </border>
    <border>
      <left/>
      <right style="medium">
        <color rgb="FF054D77"/>
      </right>
      <top/>
      <bottom/>
      <diagonal/>
    </border>
    <border>
      <left style="medium">
        <color rgb="FF054D77"/>
      </left>
      <right/>
      <top/>
      <bottom style="medium">
        <color rgb="FF054D77"/>
      </bottom>
      <diagonal/>
    </border>
    <border>
      <left/>
      <right/>
      <top/>
      <bottom style="medium">
        <color rgb="FF054D77"/>
      </bottom>
      <diagonal/>
    </border>
    <border>
      <left/>
      <right style="medium">
        <color rgb="FF054D77"/>
      </right>
      <top/>
      <bottom style="medium">
        <color rgb="FF054D77"/>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bottom/>
      <diagonal/>
    </border>
    <border>
      <left style="thin">
        <color theme="0" tint="-0.499984740745262"/>
      </left>
      <right/>
      <top style="medium">
        <color indexed="64"/>
      </top>
      <bottom style="medium">
        <color indexed="64"/>
      </bottom>
      <diagonal/>
    </border>
    <border>
      <left style="medium">
        <color indexed="64"/>
      </left>
      <right style="medium">
        <color theme="0" tint="-0.499984740745262"/>
      </right>
      <top style="medium">
        <color indexed="64"/>
      </top>
      <bottom style="medium">
        <color indexed="64"/>
      </bottom>
      <diagonal/>
    </border>
    <border>
      <left style="medium">
        <color theme="0" tint="-0.499984740745262"/>
      </left>
      <right/>
      <top style="medium">
        <color indexed="64"/>
      </top>
      <bottom style="medium">
        <color indexed="64"/>
      </bottom>
      <diagonal/>
    </border>
    <border>
      <left style="thin">
        <color theme="0" tint="-0.499984740745262"/>
      </left>
      <right style="thin">
        <color theme="0" tint="-0.499984740745262"/>
      </right>
      <top style="thin">
        <color theme="0" tint="-0.499984740745262"/>
      </top>
      <bottom/>
      <diagonal/>
    </border>
    <border>
      <left style="medium">
        <color theme="0" tint="-0.499984740745262"/>
      </left>
      <right style="medium">
        <color theme="0" tint="-0.499984740745262"/>
      </right>
      <top style="medium">
        <color theme="0" tint="-0.499984740745262"/>
      </top>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top/>
      <bottom style="thin">
        <color theme="2" tint="-0.499984740745262"/>
      </bottom>
      <diagonal/>
    </border>
    <border>
      <left style="thin">
        <color theme="0" tint="-0.499984740745262"/>
      </left>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top/>
      <bottom/>
      <diagonal/>
    </border>
    <border>
      <left style="thin">
        <color theme="2" tint="-0.499984740745262"/>
      </left>
      <right style="thin">
        <color theme="0" tint="-0.499984740745262"/>
      </right>
      <top style="thin">
        <color theme="2" tint="-0.499984740745262"/>
      </top>
      <bottom style="thin">
        <color theme="0" tint="-0.499984740745262"/>
      </bottom>
      <diagonal/>
    </border>
    <border>
      <left style="thin">
        <color theme="0" tint="-0.499984740745262"/>
      </left>
      <right style="thin">
        <color theme="2" tint="-0.499984740745262"/>
      </right>
      <top style="thin">
        <color theme="2" tint="-0.499984740745262"/>
      </top>
      <bottom style="thin">
        <color theme="0" tint="-0.499984740745262"/>
      </bottom>
      <diagonal/>
    </border>
    <border>
      <left style="thin">
        <color theme="2" tint="-0.499984740745262"/>
      </left>
      <right/>
      <top/>
      <bottom/>
      <diagonal/>
    </border>
    <border>
      <left style="thick">
        <color theme="2" tint="-0.499984740745262"/>
      </left>
      <right/>
      <top style="thick">
        <color theme="2" tint="-0.499984740745262"/>
      </top>
      <bottom/>
      <diagonal/>
    </border>
    <border>
      <left/>
      <right/>
      <top style="thick">
        <color theme="2" tint="-0.499984740745262"/>
      </top>
      <bottom/>
      <diagonal/>
    </border>
    <border>
      <left/>
      <right style="thick">
        <color theme="2" tint="-0.499984740745262"/>
      </right>
      <top style="thick">
        <color theme="2" tint="-0.499984740745262"/>
      </top>
      <bottom/>
      <diagonal/>
    </border>
    <border>
      <left style="thick">
        <color theme="2" tint="-0.499984740745262"/>
      </left>
      <right/>
      <top/>
      <bottom style="thick">
        <color theme="2" tint="-0.499984740745262"/>
      </bottom>
      <diagonal/>
    </border>
    <border>
      <left/>
      <right/>
      <top/>
      <bottom style="thick">
        <color theme="2" tint="-0.499984740745262"/>
      </bottom>
      <diagonal/>
    </border>
    <border>
      <left/>
      <right style="thick">
        <color theme="2" tint="-0.499984740745262"/>
      </right>
      <top/>
      <bottom style="thick">
        <color theme="2" tint="-0.499984740745262"/>
      </bottom>
      <diagonal/>
    </border>
    <border>
      <left style="medium">
        <color theme="0" tint="-0.499984740745262"/>
      </left>
      <right/>
      <top style="thin">
        <color theme="0" tint="-0.499984740745262"/>
      </top>
      <bottom/>
      <diagonal/>
    </border>
    <border>
      <left style="medium">
        <color theme="0" tint="-0.499984740745262"/>
      </left>
      <right/>
      <top/>
      <bottom style="thin">
        <color theme="0" tint="-0.499984740745262"/>
      </bottom>
      <diagonal/>
    </border>
    <border>
      <left style="thin">
        <color theme="0" tint="-0.499984740745262"/>
      </left>
      <right/>
      <top style="thin">
        <color theme="2" tint="-0.499984740745262"/>
      </top>
      <bottom/>
      <diagonal/>
    </border>
    <border>
      <left/>
      <right style="thin">
        <color theme="2" tint="-0.499984740745262"/>
      </right>
      <top/>
      <bottom/>
      <diagonal/>
    </border>
    <border>
      <left/>
      <right style="thin">
        <color theme="0" tint="-0.499984740745262"/>
      </right>
      <top/>
      <bottom/>
      <diagonal/>
    </border>
    <border>
      <left style="thin">
        <color theme="0" tint="-0.499984740745262"/>
      </left>
      <right/>
      <top/>
      <bottom style="medium">
        <color theme="1"/>
      </bottom>
      <diagonal/>
    </border>
    <border>
      <left/>
      <right/>
      <top/>
      <bottom style="medium">
        <color theme="1"/>
      </bottom>
      <diagonal/>
    </border>
    <border>
      <left/>
      <right style="thin">
        <color theme="2" tint="-0.499984740745262"/>
      </right>
      <top/>
      <bottom style="medium">
        <color theme="1"/>
      </bottom>
      <diagonal/>
    </border>
    <border>
      <left style="thin">
        <color theme="2" tint="-0.499984740745262"/>
      </left>
      <right/>
      <top/>
      <bottom style="medium">
        <color theme="1"/>
      </bottom>
      <diagonal/>
    </border>
    <border>
      <left style="thin">
        <color theme="0" tint="-0.499984740745262"/>
      </left>
      <right style="thin">
        <color theme="0" tint="-0.499984740745262"/>
      </right>
      <top/>
      <bottom style="medium">
        <color theme="1"/>
      </bottom>
      <diagonal/>
    </border>
    <border>
      <left style="thin">
        <color theme="0" tint="-0.499984740745262"/>
      </left>
      <right style="thin">
        <color theme="0" tint="-0.499984740745262"/>
      </right>
      <top style="thin">
        <color theme="0" tint="-0.499984740745262"/>
      </top>
      <bottom style="medium">
        <color theme="1"/>
      </bottom>
      <diagonal/>
    </border>
    <border>
      <left/>
      <right style="thin">
        <color theme="0" tint="-0.499984740745262"/>
      </right>
      <top style="thin">
        <color theme="0" tint="-0.499984740745262"/>
      </top>
      <bottom style="medium">
        <color theme="1"/>
      </bottom>
      <diagonal/>
    </border>
    <border>
      <left/>
      <right/>
      <top style="thin">
        <color theme="0" tint="-0.499984740745262"/>
      </top>
      <bottom style="medium">
        <color theme="1"/>
      </bottom>
      <diagonal/>
    </border>
    <border>
      <left style="thin">
        <color indexed="64"/>
      </left>
      <right style="thin">
        <color indexed="64"/>
      </right>
      <top style="thin">
        <color indexed="64"/>
      </top>
      <bottom style="medium">
        <color theme="1"/>
      </bottom>
      <diagonal/>
    </border>
    <border>
      <left style="thin">
        <color theme="0" tint="-0.499984740745262"/>
      </left>
      <right/>
      <top style="medium">
        <color theme="1"/>
      </top>
      <bottom/>
      <diagonal/>
    </border>
    <border>
      <left/>
      <right/>
      <top style="medium">
        <color theme="1"/>
      </top>
      <bottom/>
      <diagonal/>
    </border>
    <border>
      <left/>
      <right style="thin">
        <color theme="2" tint="-0.499984740745262"/>
      </right>
      <top style="medium">
        <color theme="1"/>
      </top>
      <bottom/>
      <diagonal/>
    </border>
    <border>
      <left style="thin">
        <color theme="2" tint="-0.499984740745262"/>
      </left>
      <right/>
      <top style="medium">
        <color theme="1"/>
      </top>
      <bottom/>
      <diagonal/>
    </border>
    <border>
      <left style="thin">
        <color theme="0" tint="-0.499984740745262"/>
      </left>
      <right style="thin">
        <color theme="0" tint="-0.499984740745262"/>
      </right>
      <top style="medium">
        <color theme="1"/>
      </top>
      <bottom/>
      <diagonal/>
    </border>
    <border>
      <left style="thin">
        <color theme="0" tint="-0.499984740745262"/>
      </left>
      <right style="thin">
        <color theme="0" tint="-0.499984740745262"/>
      </right>
      <top style="medium">
        <color theme="1"/>
      </top>
      <bottom style="thin">
        <color theme="0" tint="-0.499984740745262"/>
      </bottom>
      <diagonal/>
    </border>
    <border>
      <left/>
      <right style="thin">
        <color theme="0" tint="-0.499984740745262"/>
      </right>
      <top style="medium">
        <color theme="1"/>
      </top>
      <bottom style="thin">
        <color theme="0" tint="-0.499984740745262"/>
      </bottom>
      <diagonal/>
    </border>
    <border>
      <left/>
      <right/>
      <top style="medium">
        <color theme="1"/>
      </top>
      <bottom style="thin">
        <color theme="0" tint="-0.499984740745262"/>
      </bottom>
      <diagonal/>
    </border>
    <border>
      <left style="thin">
        <color indexed="64"/>
      </left>
      <right style="thin">
        <color indexed="64"/>
      </right>
      <top style="medium">
        <color theme="1"/>
      </top>
      <bottom style="thin">
        <color indexed="64"/>
      </bottom>
      <diagonal/>
    </border>
    <border>
      <left style="thin">
        <color theme="0" tint="-0.499984740745262"/>
      </left>
      <right style="thin">
        <color indexed="64"/>
      </right>
      <top style="thin">
        <color theme="0" tint="-0.499984740745262"/>
      </top>
      <bottom style="thin">
        <color theme="0" tint="-0.499984740745262"/>
      </bottom>
      <diagonal/>
    </border>
    <border>
      <left/>
      <right style="medium">
        <color indexed="64"/>
      </right>
      <top/>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style="thin">
        <color theme="2" tint="-0.499984740745262"/>
      </right>
      <top style="thin">
        <color indexed="64"/>
      </top>
      <bottom style="thin">
        <color theme="2" tint="-0.499984740745262"/>
      </bottom>
      <diagonal/>
    </border>
    <border>
      <left/>
      <right style="thin">
        <color indexed="64"/>
      </right>
      <top style="thin">
        <color indexed="64"/>
      </top>
      <bottom style="thin">
        <color theme="2" tint="-0.499984740745262"/>
      </bottom>
      <diagonal/>
    </border>
    <border>
      <left style="thin">
        <color indexed="64"/>
      </left>
      <right style="thin">
        <color indexed="64"/>
      </right>
      <top style="thin">
        <color indexed="64"/>
      </top>
      <bottom style="thin">
        <color theme="2" tint="-0.499984740745262"/>
      </bottom>
      <diagonal/>
    </border>
    <border>
      <left/>
      <right style="thin">
        <color theme="0"/>
      </right>
      <top/>
      <bottom style="medium">
        <color theme="0" tint="-0.499984740745262"/>
      </bottom>
      <diagonal/>
    </border>
  </borders>
  <cellStyleXfs count="10">
    <xf numFmtId="0" fontId="0" fillId="0" borderId="0"/>
    <xf numFmtId="0" fontId="2" fillId="0" borderId="0" applyNumberFormat="0" applyFill="0" applyBorder="0" applyAlignment="0" applyProtection="0"/>
    <xf numFmtId="0" fontId="11" fillId="0" borderId="0">
      <alignment vertical="center"/>
    </xf>
    <xf numFmtId="166" fontId="12" fillId="0" borderId="0" applyFont="0" applyFill="0" applyBorder="0" applyAlignment="0" applyProtection="0"/>
    <xf numFmtId="165" fontId="12" fillId="0" borderId="0" applyFont="0" applyFill="0" applyBorder="0" applyAlignment="0" applyProtection="0"/>
    <xf numFmtId="9" fontId="12" fillId="0" borderId="0" applyFont="0" applyFill="0" applyBorder="0" applyAlignment="0" applyProtection="0"/>
    <xf numFmtId="0" fontId="3" fillId="0" borderId="0"/>
    <xf numFmtId="165" fontId="24" fillId="0" borderId="0" applyFont="0" applyFill="0" applyBorder="0" applyAlignment="0" applyProtection="0"/>
    <xf numFmtId="165" fontId="3" fillId="0" borderId="0" applyFont="0" applyFill="0" applyBorder="0" applyAlignment="0" applyProtection="0"/>
    <xf numFmtId="9" fontId="3" fillId="0" borderId="0" applyFont="0" applyFill="0" applyBorder="0" applyAlignment="0" applyProtection="0"/>
  </cellStyleXfs>
  <cellXfs count="629">
    <xf numFmtId="0" fontId="0" fillId="0" borderId="0" xfId="0"/>
    <xf numFmtId="0" fontId="3" fillId="3" borderId="0" xfId="0" applyFont="1" applyFill="1" applyAlignment="1">
      <alignment vertical="center"/>
    </xf>
    <xf numFmtId="0" fontId="3" fillId="3" borderId="0" xfId="0" applyFont="1" applyFill="1"/>
    <xf numFmtId="0" fontId="4" fillId="3" borderId="0" xfId="0" applyFont="1" applyFill="1"/>
    <xf numFmtId="0" fontId="0" fillId="3" borderId="0" xfId="0" applyFill="1"/>
    <xf numFmtId="0" fontId="1" fillId="3" borderId="0" xfId="0" applyFont="1" applyFill="1"/>
    <xf numFmtId="0" fontId="3" fillId="3" borderId="0" xfId="0" applyFont="1" applyFill="1" applyAlignment="1" applyProtection="1">
      <alignment vertical="center"/>
      <protection locked="0"/>
    </xf>
    <xf numFmtId="0" fontId="3" fillId="3" borderId="0" xfId="0" applyFont="1" applyFill="1" applyAlignment="1">
      <alignment horizontal="center" vertical="center"/>
    </xf>
    <xf numFmtId="0" fontId="3" fillId="4" borderId="0" xfId="0" applyFont="1" applyFill="1" applyAlignment="1">
      <alignment vertical="center"/>
    </xf>
    <xf numFmtId="0" fontId="0" fillId="4" borderId="0" xfId="0" applyFill="1"/>
    <xf numFmtId="0" fontId="1" fillId="4" borderId="0" xfId="0" applyFont="1" applyFill="1"/>
    <xf numFmtId="0" fontId="3" fillId="3" borderId="0" xfId="0" applyFont="1" applyFill="1" applyAlignment="1">
      <alignment horizontal="left" vertical="center" wrapText="1"/>
    </xf>
    <xf numFmtId="0" fontId="7" fillId="3" borderId="0" xfId="0" applyFont="1" applyFill="1"/>
    <xf numFmtId="0" fontId="1" fillId="3" borderId="0" xfId="0" applyFont="1" applyFill="1" applyAlignment="1">
      <alignment vertical="center"/>
    </xf>
    <xf numFmtId="0" fontId="0" fillId="2" borderId="0" xfId="0" applyFill="1"/>
    <xf numFmtId="0" fontId="0" fillId="0" borderId="0" xfId="0" applyAlignment="1">
      <alignment horizontal="center"/>
    </xf>
    <xf numFmtId="0" fontId="0" fillId="0" borderId="0" xfId="0" applyAlignment="1">
      <alignment horizontal="left"/>
    </xf>
    <xf numFmtId="0" fontId="14" fillId="3" borderId="0" xfId="0" applyFont="1" applyFill="1" applyAlignment="1">
      <alignment vertical="top"/>
    </xf>
    <xf numFmtId="0" fontId="14" fillId="3" borderId="0" xfId="0" applyFont="1" applyFill="1" applyAlignment="1">
      <alignment vertical="top" wrapText="1"/>
    </xf>
    <xf numFmtId="0" fontId="16" fillId="3" borderId="16" xfId="0" applyFont="1" applyFill="1" applyBorder="1" applyAlignment="1">
      <alignment wrapText="1"/>
    </xf>
    <xf numFmtId="0" fontId="5" fillId="3" borderId="17" xfId="0" applyFont="1" applyFill="1" applyBorder="1" applyAlignment="1">
      <alignment horizontal="center" vertical="center" wrapText="1"/>
    </xf>
    <xf numFmtId="0" fontId="17" fillId="3" borderId="18" xfId="0" applyFont="1" applyFill="1" applyBorder="1"/>
    <xf numFmtId="0" fontId="3" fillId="6" borderId="18" xfId="0" applyFont="1" applyFill="1" applyBorder="1" applyAlignment="1" applyProtection="1">
      <alignment horizontal="left"/>
      <protection locked="0"/>
    </xf>
    <xf numFmtId="0" fontId="3" fillId="6" borderId="18" xfId="0" applyFont="1" applyFill="1" applyBorder="1" applyAlignment="1" applyProtection="1">
      <alignment horizontal="center"/>
      <protection locked="0"/>
    </xf>
    <xf numFmtId="167" fontId="3" fillId="6" borderId="18" xfId="5" applyNumberFormat="1" applyFont="1" applyFill="1" applyBorder="1" applyAlignment="1" applyProtection="1">
      <alignment horizontal="center"/>
      <protection locked="0"/>
    </xf>
    <xf numFmtId="168" fontId="3" fillId="3" borderId="18" xfId="4" applyNumberFormat="1" applyFont="1" applyFill="1" applyBorder="1" applyAlignment="1" applyProtection="1">
      <alignment horizontal="center" wrapText="1"/>
    </xf>
    <xf numFmtId="0" fontId="16" fillId="3" borderId="0" xfId="0" applyFont="1" applyFill="1"/>
    <xf numFmtId="0" fontId="18" fillId="3" borderId="0" xfId="0" applyFont="1" applyFill="1"/>
    <xf numFmtId="0" fontId="3" fillId="6" borderId="10" xfId="0" applyFont="1" applyFill="1" applyBorder="1" applyAlignment="1" applyProtection="1">
      <alignment horizontal="center"/>
      <protection locked="0"/>
    </xf>
    <xf numFmtId="0" fontId="5" fillId="3" borderId="0" xfId="0" applyFont="1" applyFill="1" applyAlignment="1">
      <alignment vertical="center"/>
    </xf>
    <xf numFmtId="0" fontId="5" fillId="3" borderId="0" xfId="0" applyFont="1" applyFill="1" applyAlignment="1">
      <alignment vertical="center" wrapText="1"/>
    </xf>
    <xf numFmtId="0" fontId="5" fillId="3" borderId="0" xfId="0" applyFont="1" applyFill="1" applyAlignment="1">
      <alignment horizontal="left" vertical="center" indent="10"/>
    </xf>
    <xf numFmtId="0" fontId="17" fillId="3" borderId="0" xfId="0" applyFont="1" applyFill="1"/>
    <xf numFmtId="167" fontId="3" fillId="6" borderId="12" xfId="5" applyNumberFormat="1" applyFont="1" applyFill="1" applyBorder="1" applyAlignment="1" applyProtection="1">
      <alignment horizontal="center"/>
      <protection locked="0"/>
    </xf>
    <xf numFmtId="0" fontId="0" fillId="0" borderId="23" xfId="0" applyBorder="1"/>
    <xf numFmtId="0" fontId="0" fillId="0" borderId="24" xfId="0" applyBorder="1"/>
    <xf numFmtId="0" fontId="0" fillId="0" borderId="26" xfId="0" applyBorder="1"/>
    <xf numFmtId="0" fontId="0" fillId="0" borderId="13" xfId="0" applyBorder="1"/>
    <xf numFmtId="0" fontId="0" fillId="3" borderId="27" xfId="0" applyFill="1" applyBorder="1"/>
    <xf numFmtId="0" fontId="0" fillId="3" borderId="29" xfId="0" applyFill="1" applyBorder="1"/>
    <xf numFmtId="0" fontId="6" fillId="4" borderId="0" xfId="0" applyFont="1" applyFill="1" applyAlignment="1">
      <alignment vertical="center"/>
    </xf>
    <xf numFmtId="0" fontId="5" fillId="3" borderId="6" xfId="0" applyFont="1" applyFill="1" applyBorder="1" applyAlignment="1">
      <alignment wrapText="1"/>
    </xf>
    <xf numFmtId="0" fontId="0" fillId="0" borderId="8" xfId="0" applyBorder="1"/>
    <xf numFmtId="0" fontId="3" fillId="5" borderId="0" xfId="0" applyFont="1" applyFill="1" applyAlignment="1" applyProtection="1">
      <alignment vertical="top" wrapText="1"/>
      <protection locked="0"/>
    </xf>
    <xf numFmtId="0" fontId="17" fillId="0" borderId="0" xfId="0" applyFont="1"/>
    <xf numFmtId="166" fontId="3" fillId="6" borderId="11" xfId="3" applyFont="1" applyFill="1" applyBorder="1" applyAlignment="1" applyProtection="1">
      <alignment horizontal="center"/>
      <protection locked="0"/>
    </xf>
    <xf numFmtId="166" fontId="3" fillId="6" borderId="12" xfId="3" applyFont="1" applyFill="1" applyBorder="1" applyAlignment="1" applyProtection="1">
      <alignment horizontal="center"/>
      <protection locked="0"/>
    </xf>
    <xf numFmtId="0" fontId="18" fillId="3" borderId="33" xfId="0" applyFont="1" applyFill="1" applyBorder="1"/>
    <xf numFmtId="0" fontId="0" fillId="3" borderId="0" xfId="0" applyFill="1" applyAlignment="1" applyProtection="1">
      <alignment horizontal="left"/>
      <protection locked="0"/>
    </xf>
    <xf numFmtId="0" fontId="23" fillId="0" borderId="0" xfId="0" applyFont="1"/>
    <xf numFmtId="169" fontId="3" fillId="6" borderId="18" xfId="4" applyNumberFormat="1" applyFont="1" applyFill="1" applyBorder="1" applyAlignment="1" applyProtection="1">
      <alignment horizontal="center"/>
      <protection locked="0"/>
    </xf>
    <xf numFmtId="0" fontId="18" fillId="3" borderId="1" xfId="0" applyFont="1" applyFill="1" applyBorder="1"/>
    <xf numFmtId="0" fontId="0" fillId="3" borderId="0" xfId="0" applyFill="1" applyAlignment="1" applyProtection="1">
      <alignment horizontal="center"/>
      <protection locked="0"/>
    </xf>
    <xf numFmtId="0" fontId="0" fillId="3" borderId="0" xfId="0" applyFill="1" applyProtection="1">
      <protection locked="0"/>
    </xf>
    <xf numFmtId="166" fontId="3" fillId="6" borderId="20" xfId="3" applyFont="1" applyFill="1" applyBorder="1" applyAlignment="1" applyProtection="1">
      <alignment horizontal="center"/>
      <protection locked="0"/>
    </xf>
    <xf numFmtId="0" fontId="17" fillId="3" borderId="49" xfId="0" applyFont="1" applyFill="1" applyBorder="1"/>
    <xf numFmtId="0" fontId="23" fillId="3" borderId="0" xfId="0" applyFont="1" applyFill="1"/>
    <xf numFmtId="0" fontId="27" fillId="3" borderId="0" xfId="0" applyFont="1" applyFill="1" applyAlignment="1">
      <alignment horizontal="left"/>
    </xf>
    <xf numFmtId="0" fontId="10" fillId="0" borderId="0" xfId="0" applyFont="1" applyAlignment="1">
      <alignment vertical="top"/>
    </xf>
    <xf numFmtId="169" fontId="3" fillId="6" borderId="17" xfId="4" applyNumberFormat="1" applyFont="1" applyFill="1" applyBorder="1" applyAlignment="1" applyProtection="1">
      <alignment horizontal="center"/>
      <protection locked="0"/>
    </xf>
    <xf numFmtId="169" fontId="3" fillId="6" borderId="57" xfId="4" applyNumberFormat="1" applyFont="1" applyFill="1" applyBorder="1" applyAlignment="1" applyProtection="1">
      <alignment horizontal="center"/>
      <protection locked="0"/>
    </xf>
    <xf numFmtId="166" fontId="3" fillId="6" borderId="12" xfId="3" applyFont="1" applyFill="1" applyBorder="1" applyAlignment="1" applyProtection="1">
      <alignment horizontal="right"/>
      <protection locked="0"/>
    </xf>
    <xf numFmtId="166" fontId="3" fillId="6" borderId="58" xfId="3" applyFont="1" applyFill="1" applyBorder="1" applyAlignment="1" applyProtection="1">
      <alignment horizontal="center"/>
      <protection locked="0"/>
    </xf>
    <xf numFmtId="167" fontId="3" fillId="6" borderId="18" xfId="3" applyNumberFormat="1" applyFont="1" applyFill="1" applyBorder="1" applyAlignment="1" applyProtection="1">
      <alignment horizontal="right"/>
      <protection locked="0"/>
    </xf>
    <xf numFmtId="167" fontId="3" fillId="6" borderId="10" xfId="3" applyNumberFormat="1" applyFont="1" applyFill="1" applyBorder="1" applyAlignment="1" applyProtection="1">
      <alignment horizontal="right"/>
      <protection locked="0"/>
    </xf>
    <xf numFmtId="167" fontId="3" fillId="6" borderId="18" xfId="3" applyNumberFormat="1" applyFont="1" applyFill="1" applyBorder="1" applyAlignment="1" applyProtection="1">
      <alignment horizontal="center"/>
      <protection locked="0"/>
    </xf>
    <xf numFmtId="167" fontId="3" fillId="6" borderId="10" xfId="3" applyNumberFormat="1" applyFont="1" applyFill="1" applyBorder="1" applyAlignment="1" applyProtection="1">
      <alignment horizontal="center"/>
      <protection locked="0"/>
    </xf>
    <xf numFmtId="167" fontId="3" fillId="6" borderId="57" xfId="3" applyNumberFormat="1" applyFont="1" applyFill="1" applyBorder="1" applyAlignment="1" applyProtection="1">
      <alignment horizontal="center"/>
      <protection locked="0"/>
    </xf>
    <xf numFmtId="167" fontId="3" fillId="6" borderId="17" xfId="3" applyNumberFormat="1" applyFont="1" applyFill="1" applyBorder="1" applyAlignment="1" applyProtection="1">
      <alignment horizontal="center"/>
      <protection locked="0"/>
    </xf>
    <xf numFmtId="0" fontId="28" fillId="3" borderId="1" xfId="0" applyFont="1" applyFill="1" applyBorder="1"/>
    <xf numFmtId="0" fontId="18" fillId="0" borderId="1" xfId="0" applyFont="1" applyBorder="1"/>
    <xf numFmtId="0" fontId="0" fillId="5" borderId="47" xfId="0" applyFill="1" applyBorder="1" applyAlignment="1" applyProtection="1">
      <alignment horizontal="left"/>
      <protection locked="0"/>
    </xf>
    <xf numFmtId="0" fontId="0" fillId="5" borderId="47" xfId="0" applyFill="1" applyBorder="1" applyProtection="1">
      <protection locked="0"/>
    </xf>
    <xf numFmtId="0" fontId="0" fillId="5" borderId="47" xfId="0" applyFill="1" applyBorder="1" applyAlignment="1" applyProtection="1">
      <alignment horizontal="center"/>
      <protection locked="0"/>
    </xf>
    <xf numFmtId="14" fontId="0" fillId="5" borderId="47" xfId="0" applyNumberFormat="1" applyFill="1" applyBorder="1" applyProtection="1">
      <protection locked="0"/>
    </xf>
    <xf numFmtId="0" fontId="25" fillId="3" borderId="0" xfId="0" applyFont="1" applyFill="1" applyAlignment="1">
      <alignment horizontal="left" vertical="center"/>
    </xf>
    <xf numFmtId="0" fontId="25" fillId="3" borderId="0" xfId="0" applyFont="1" applyFill="1" applyAlignment="1">
      <alignment horizontal="left" vertical="center" wrapText="1"/>
    </xf>
    <xf numFmtId="0" fontId="25" fillId="3" borderId="0" xfId="0" applyFont="1" applyFill="1" applyAlignment="1">
      <alignment vertical="center"/>
    </xf>
    <xf numFmtId="0" fontId="31" fillId="3" borderId="0" xfId="0" applyFont="1" applyFill="1" applyAlignment="1">
      <alignment vertical="center"/>
    </xf>
    <xf numFmtId="0" fontId="25" fillId="3" borderId="0" xfId="0" applyFont="1" applyFill="1"/>
    <xf numFmtId="0" fontId="34" fillId="3" borderId="0" xfId="0" applyFont="1" applyFill="1"/>
    <xf numFmtId="0" fontId="35" fillId="3" borderId="0" xfId="0" applyFont="1" applyFill="1"/>
    <xf numFmtId="0" fontId="32" fillId="2" borderId="0" xfId="0" applyFont="1" applyFill="1" applyAlignment="1">
      <alignment horizontal="left" vertical="center"/>
    </xf>
    <xf numFmtId="0" fontId="33" fillId="2" borderId="0" xfId="0" applyFont="1" applyFill="1"/>
    <xf numFmtId="0" fontId="25" fillId="2" borderId="0" xfId="0" applyFont="1" applyFill="1"/>
    <xf numFmtId="0" fontId="34" fillId="2" borderId="0" xfId="0" applyFont="1" applyFill="1"/>
    <xf numFmtId="0" fontId="34" fillId="0" borderId="0" xfId="0" applyFont="1"/>
    <xf numFmtId="0" fontId="36" fillId="3" borderId="0" xfId="0" applyFont="1" applyFill="1" applyAlignment="1">
      <alignment vertical="center"/>
    </xf>
    <xf numFmtId="0" fontId="25" fillId="3" borderId="0" xfId="0" applyFont="1" applyFill="1" applyAlignment="1">
      <alignment horizontal="left"/>
    </xf>
    <xf numFmtId="0" fontId="0" fillId="5" borderId="46" xfId="0" applyFill="1" applyBorder="1" applyAlignment="1" applyProtection="1">
      <alignment horizontal="center"/>
      <protection locked="0"/>
    </xf>
    <xf numFmtId="0" fontId="22" fillId="0" borderId="0" xfId="0" applyFont="1" applyAlignment="1">
      <alignment horizontal="left"/>
    </xf>
    <xf numFmtId="0" fontId="25" fillId="0" borderId="0" xfId="0" applyFont="1"/>
    <xf numFmtId="0" fontId="0" fillId="0" borderId="0" xfId="0" applyProtection="1">
      <protection locked="0"/>
    </xf>
    <xf numFmtId="0" fontId="25" fillId="0" borderId="0" xfId="0" applyFont="1" applyAlignment="1">
      <alignment horizontal="left"/>
    </xf>
    <xf numFmtId="0" fontId="0" fillId="5" borderId="47" xfId="0" applyFill="1" applyBorder="1"/>
    <xf numFmtId="167" fontId="26" fillId="3" borderId="0" xfId="0" applyNumberFormat="1" applyFont="1" applyFill="1" applyAlignment="1">
      <alignment vertical="center" wrapText="1"/>
    </xf>
    <xf numFmtId="0" fontId="0" fillId="0" borderId="0" xfId="0" applyAlignment="1" applyProtection="1">
      <alignment horizontal="left"/>
      <protection locked="0"/>
    </xf>
    <xf numFmtId="0" fontId="0" fillId="0" borderId="0" xfId="0" applyAlignment="1" applyProtection="1">
      <alignment horizontal="center"/>
      <protection locked="0"/>
    </xf>
    <xf numFmtId="0" fontId="38" fillId="3" borderId="0" xfId="0" applyFont="1" applyFill="1" applyAlignment="1">
      <alignment horizontal="left"/>
    </xf>
    <xf numFmtId="0" fontId="26" fillId="7" borderId="34" xfId="6" applyFont="1" applyFill="1" applyBorder="1" applyAlignment="1" applyProtection="1">
      <alignment horizontal="center" vertical="center" wrapText="1"/>
      <protection locked="0"/>
    </xf>
    <xf numFmtId="44" fontId="25" fillId="8" borderId="55" xfId="6" applyNumberFormat="1" applyFont="1" applyFill="1" applyBorder="1" applyProtection="1">
      <protection locked="0"/>
    </xf>
    <xf numFmtId="171" fontId="25" fillId="8" borderId="9" xfId="6" applyNumberFormat="1" applyFont="1" applyFill="1" applyBorder="1" applyAlignment="1" applyProtection="1">
      <alignment horizontal="center"/>
      <protection locked="0"/>
    </xf>
    <xf numFmtId="172" fontId="25" fillId="8" borderId="14" xfId="9" applyNumberFormat="1" applyFont="1" applyFill="1" applyBorder="1" applyAlignment="1" applyProtection="1">
      <alignment horizontal="center"/>
      <protection locked="0"/>
    </xf>
    <xf numFmtId="44" fontId="25" fillId="0" borderId="14" xfId="6" applyNumberFormat="1" applyFont="1" applyBorder="1" applyAlignment="1">
      <alignment horizontal="center"/>
    </xf>
    <xf numFmtId="44" fontId="25" fillId="8" borderId="56" xfId="6" applyNumberFormat="1" applyFont="1" applyFill="1" applyBorder="1" applyProtection="1">
      <protection locked="0"/>
    </xf>
    <xf numFmtId="44" fontId="25" fillId="8" borderId="9" xfId="6" applyNumberFormat="1" applyFont="1" applyFill="1" applyBorder="1" applyProtection="1">
      <protection locked="0"/>
    </xf>
    <xf numFmtId="171" fontId="25" fillId="8" borderId="6" xfId="6" applyNumberFormat="1" applyFont="1" applyFill="1" applyBorder="1" applyAlignment="1" applyProtection="1">
      <alignment horizontal="center"/>
      <protection locked="0"/>
    </xf>
    <xf numFmtId="172" fontId="25" fillId="8" borderId="6" xfId="9" applyNumberFormat="1" applyFont="1" applyFill="1" applyBorder="1" applyAlignment="1" applyProtection="1">
      <alignment horizontal="center"/>
      <protection locked="0"/>
    </xf>
    <xf numFmtId="44" fontId="25" fillId="8" borderId="15" xfId="6" applyNumberFormat="1" applyFont="1" applyFill="1" applyBorder="1" applyProtection="1">
      <protection locked="0"/>
    </xf>
    <xf numFmtId="0" fontId="0" fillId="5" borderId="47" xfId="0" applyFill="1" applyBorder="1" applyAlignment="1">
      <alignment horizontal="left"/>
    </xf>
    <xf numFmtId="0" fontId="21" fillId="3" borderId="0" xfId="0" applyFont="1" applyFill="1" applyAlignment="1">
      <alignment horizontal="left"/>
    </xf>
    <xf numFmtId="0" fontId="21" fillId="0" borderId="0" xfId="0" applyFont="1" applyAlignment="1">
      <alignment horizontal="left"/>
    </xf>
    <xf numFmtId="0" fontId="30" fillId="0" borderId="0" xfId="0" applyFont="1" applyAlignment="1" applyProtection="1">
      <alignment vertical="center"/>
      <protection locked="0"/>
    </xf>
    <xf numFmtId="14" fontId="0" fillId="5" borderId="47" xfId="0" applyNumberFormat="1" applyFill="1" applyBorder="1"/>
    <xf numFmtId="49" fontId="0" fillId="5" borderId="47" xfId="0" applyNumberFormat="1" applyFill="1" applyBorder="1" applyProtection="1">
      <protection locked="0"/>
    </xf>
    <xf numFmtId="0" fontId="25" fillId="0" borderId="24" xfId="0" applyFont="1" applyBorder="1"/>
    <xf numFmtId="0" fontId="25" fillId="0" borderId="23" xfId="0" applyFont="1" applyBorder="1"/>
    <xf numFmtId="0" fontId="25" fillId="0" borderId="26" xfId="0" applyFont="1" applyBorder="1"/>
    <xf numFmtId="0" fontId="25" fillId="0" borderId="13" xfId="0" applyFont="1" applyBorder="1"/>
    <xf numFmtId="0" fontId="25" fillId="3" borderId="0" xfId="0" applyFont="1" applyFill="1" applyAlignment="1">
      <alignment horizontal="right"/>
    </xf>
    <xf numFmtId="0" fontId="0" fillId="5" borderId="61" xfId="0" applyFill="1" applyBorder="1" applyProtection="1">
      <protection locked="0"/>
    </xf>
    <xf numFmtId="0" fontId="16" fillId="3" borderId="62" xfId="0" applyFont="1" applyFill="1" applyBorder="1" applyAlignment="1">
      <alignment wrapText="1"/>
    </xf>
    <xf numFmtId="0" fontId="16" fillId="3" borderId="67" xfId="0" applyFont="1" applyFill="1" applyBorder="1" applyAlignment="1">
      <alignment horizontal="center" vertical="center" wrapText="1"/>
    </xf>
    <xf numFmtId="0" fontId="25" fillId="3" borderId="26" xfId="0" applyFont="1" applyFill="1" applyBorder="1"/>
    <xf numFmtId="0" fontId="26" fillId="0" borderId="0" xfId="0" applyFont="1" applyAlignment="1">
      <alignment horizontal="left"/>
    </xf>
    <xf numFmtId="0" fontId="16" fillId="0" borderId="0" xfId="0" applyFont="1"/>
    <xf numFmtId="0" fontId="7" fillId="0" borderId="0" xfId="0" applyFont="1"/>
    <xf numFmtId="0" fontId="36" fillId="0" borderId="0" xfId="0" applyFont="1"/>
    <xf numFmtId="0" fontId="21" fillId="3" borderId="0" xfId="0" applyFont="1" applyFill="1"/>
    <xf numFmtId="0" fontId="21" fillId="0" borderId="0" xfId="0" applyFont="1"/>
    <xf numFmtId="0" fontId="25" fillId="3" borderId="0" xfId="0" applyFont="1" applyFill="1" applyAlignment="1" applyProtection="1">
      <alignment horizontal="center"/>
      <protection locked="0"/>
    </xf>
    <xf numFmtId="0" fontId="26" fillId="3" borderId="0" xfId="0" applyFont="1" applyFill="1" applyAlignment="1">
      <alignment horizontal="left"/>
    </xf>
    <xf numFmtId="0" fontId="36" fillId="3" borderId="0" xfId="0" applyFont="1" applyFill="1"/>
    <xf numFmtId="0" fontId="26" fillId="3" borderId="0" xfId="0" applyFont="1" applyFill="1"/>
    <xf numFmtId="0" fontId="25" fillId="3" borderId="0" xfId="0" applyFont="1" applyFill="1" applyProtection="1">
      <protection locked="0"/>
    </xf>
    <xf numFmtId="0" fontId="25" fillId="0" borderId="68" xfId="0" applyFont="1" applyBorder="1"/>
    <xf numFmtId="0" fontId="25" fillId="0" borderId="69" xfId="0" applyFont="1" applyBorder="1"/>
    <xf numFmtId="49" fontId="0" fillId="5" borderId="61" xfId="0" applyNumberFormat="1" applyFill="1" applyBorder="1" applyProtection="1">
      <protection locked="0"/>
    </xf>
    <xf numFmtId="0" fontId="0" fillId="5" borderId="60" xfId="0" applyFill="1" applyBorder="1" applyAlignment="1">
      <alignment horizontal="left"/>
    </xf>
    <xf numFmtId="166" fontId="3" fillId="6" borderId="84" xfId="3" applyFont="1" applyFill="1" applyBorder="1" applyAlignment="1" applyProtection="1">
      <alignment horizontal="right"/>
      <protection locked="0"/>
    </xf>
    <xf numFmtId="0" fontId="42" fillId="2" borderId="1" xfId="0" applyFont="1" applyFill="1" applyBorder="1" applyAlignment="1">
      <alignment horizontal="left" vertical="center"/>
    </xf>
    <xf numFmtId="0" fontId="42" fillId="2" borderId="0" xfId="0" applyFont="1" applyFill="1"/>
    <xf numFmtId="0" fontId="0" fillId="5" borderId="61" xfId="0" applyFill="1" applyBorder="1"/>
    <xf numFmtId="0" fontId="0" fillId="3" borderId="75" xfId="0" applyFill="1" applyBorder="1"/>
    <xf numFmtId="0" fontId="0" fillId="5" borderId="78" xfId="0" applyFill="1" applyBorder="1"/>
    <xf numFmtId="49" fontId="0" fillId="5" borderId="78" xfId="0" applyNumberFormat="1" applyFill="1" applyBorder="1" applyAlignment="1">
      <alignment horizontal="left"/>
    </xf>
    <xf numFmtId="0" fontId="0" fillId="5" borderId="78" xfId="0" applyFill="1" applyBorder="1" applyAlignment="1">
      <alignment horizontal="left"/>
    </xf>
    <xf numFmtId="0" fontId="0" fillId="0" borderId="3" xfId="0" applyBorder="1"/>
    <xf numFmtId="0" fontId="25" fillId="3" borderId="0" xfId="0" applyFont="1" applyFill="1" applyAlignment="1" applyProtection="1">
      <alignment vertical="center"/>
      <protection locked="0"/>
    </xf>
    <xf numFmtId="0" fontId="25" fillId="3" borderId="26" xfId="0" applyFont="1" applyFill="1" applyBorder="1" applyAlignment="1">
      <alignment horizontal="left"/>
    </xf>
    <xf numFmtId="0" fontId="25" fillId="3" borderId="27" xfId="0" applyFont="1" applyFill="1" applyBorder="1"/>
    <xf numFmtId="0" fontId="3" fillId="0" borderId="0" xfId="0" applyFont="1" applyAlignment="1" applyProtection="1">
      <alignment vertical="top" wrapText="1"/>
      <protection locked="0"/>
    </xf>
    <xf numFmtId="0" fontId="0" fillId="10" borderId="6" xfId="0" applyFill="1" applyBorder="1"/>
    <xf numFmtId="0" fontId="18" fillId="3" borderId="3" xfId="0" applyFont="1" applyFill="1" applyBorder="1"/>
    <xf numFmtId="0" fontId="18" fillId="3" borderId="3" xfId="0" applyFont="1" applyFill="1" applyBorder="1" applyAlignment="1">
      <alignment horizontal="center" wrapText="1"/>
    </xf>
    <xf numFmtId="168" fontId="18" fillId="3" borderId="3" xfId="4" applyNumberFormat="1" applyFont="1" applyFill="1" applyBorder="1" applyAlignment="1" applyProtection="1">
      <alignment horizontal="right" wrapText="1"/>
    </xf>
    <xf numFmtId="0" fontId="0" fillId="0" borderId="7" xfId="0" applyBorder="1"/>
    <xf numFmtId="0" fontId="16" fillId="3" borderId="3" xfId="0" applyFont="1" applyFill="1" applyBorder="1"/>
    <xf numFmtId="0" fontId="16" fillId="11" borderId="18" xfId="0" applyFont="1" applyFill="1" applyBorder="1" applyAlignment="1">
      <alignment wrapText="1"/>
    </xf>
    <xf numFmtId="0" fontId="5" fillId="11" borderId="18" xfId="0" applyFont="1" applyFill="1" applyBorder="1" applyAlignment="1">
      <alignment horizontal="center" wrapText="1"/>
    </xf>
    <xf numFmtId="0" fontId="5" fillId="11" borderId="17" xfId="0" applyFont="1" applyFill="1" applyBorder="1" applyAlignment="1">
      <alignment horizontal="center" wrapText="1"/>
    </xf>
    <xf numFmtId="0" fontId="5" fillId="0" borderId="81" xfId="0" applyFont="1" applyBorder="1" applyAlignment="1">
      <alignment horizontal="center" vertical="center" wrapText="1"/>
    </xf>
    <xf numFmtId="0" fontId="5" fillId="3" borderId="81" xfId="0" applyFont="1" applyFill="1" applyBorder="1" applyAlignment="1">
      <alignment horizontal="center" vertical="center" wrapText="1"/>
    </xf>
    <xf numFmtId="0" fontId="0" fillId="11" borderId="0" xfId="0" applyFill="1"/>
    <xf numFmtId="2" fontId="3" fillId="6" borderId="12" xfId="5" applyNumberFormat="1" applyFont="1" applyFill="1" applyBorder="1" applyAlignment="1" applyProtection="1">
      <alignment horizontal="center"/>
      <protection locked="0"/>
    </xf>
    <xf numFmtId="2" fontId="3" fillId="6" borderId="12" xfId="3" applyNumberFormat="1" applyFont="1" applyFill="1" applyBorder="1" applyAlignment="1" applyProtection="1">
      <alignment horizontal="right"/>
      <protection locked="0"/>
    </xf>
    <xf numFmtId="2" fontId="3" fillId="6" borderId="11" xfId="3" applyNumberFormat="1" applyFont="1" applyFill="1" applyBorder="1" applyAlignment="1" applyProtection="1">
      <alignment horizontal="right"/>
      <protection locked="0"/>
    </xf>
    <xf numFmtId="2" fontId="3" fillId="6" borderId="12" xfId="3" applyNumberFormat="1" applyFont="1" applyFill="1" applyBorder="1" applyAlignment="1" applyProtection="1">
      <alignment horizontal="center"/>
      <protection locked="0"/>
    </xf>
    <xf numFmtId="2" fontId="3" fillId="6" borderId="11" xfId="3" applyNumberFormat="1" applyFont="1" applyFill="1" applyBorder="1" applyAlignment="1" applyProtection="1">
      <alignment horizontal="center"/>
      <protection locked="0"/>
    </xf>
    <xf numFmtId="2" fontId="3" fillId="6" borderId="58" xfId="3" applyNumberFormat="1" applyFont="1" applyFill="1" applyBorder="1" applyAlignment="1" applyProtection="1">
      <alignment horizontal="center"/>
      <protection locked="0"/>
    </xf>
    <xf numFmtId="2" fontId="3" fillId="6" borderId="20" xfId="3" applyNumberFormat="1" applyFont="1" applyFill="1" applyBorder="1" applyAlignment="1" applyProtection="1">
      <alignment horizontal="center"/>
      <protection locked="0"/>
    </xf>
    <xf numFmtId="0" fontId="5" fillId="3" borderId="22"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11" borderId="59" xfId="0" applyFont="1" applyFill="1" applyBorder="1" applyAlignment="1">
      <alignment horizontal="center" wrapText="1"/>
    </xf>
    <xf numFmtId="0" fontId="5" fillId="11" borderId="20" xfId="0" applyFont="1" applyFill="1" applyBorder="1" applyAlignment="1">
      <alignment horizontal="center" wrapText="1"/>
    </xf>
    <xf numFmtId="0" fontId="5" fillId="3" borderId="102" xfId="0" applyFont="1" applyFill="1" applyBorder="1" applyAlignment="1">
      <alignment horizontal="center" vertical="center" wrapText="1"/>
    </xf>
    <xf numFmtId="0" fontId="16" fillId="0" borderId="103" xfId="0" applyFont="1" applyBorder="1" applyAlignment="1">
      <alignment horizontal="center" vertical="center" wrapText="1"/>
    </xf>
    <xf numFmtId="0" fontId="16" fillId="0" borderId="104" xfId="0" applyFont="1" applyBorder="1" applyAlignment="1">
      <alignment horizontal="center" vertical="center" wrapText="1"/>
    </xf>
    <xf numFmtId="0" fontId="5" fillId="9" borderId="18" xfId="0" applyFont="1" applyFill="1" applyBorder="1" applyAlignment="1" applyProtection="1">
      <alignment wrapText="1"/>
      <protection locked="0"/>
    </xf>
    <xf numFmtId="0" fontId="16" fillId="11" borderId="17" xfId="0" applyFont="1" applyFill="1" applyBorder="1" applyAlignment="1">
      <alignment wrapText="1"/>
    </xf>
    <xf numFmtId="0" fontId="0" fillId="11" borderId="107" xfId="0" applyFill="1" applyBorder="1" applyAlignment="1" applyProtection="1">
      <alignment horizontal="left"/>
      <protection locked="0"/>
    </xf>
    <xf numFmtId="0" fontId="0" fillId="11" borderId="64" xfId="0" applyFill="1" applyBorder="1" applyAlignment="1" applyProtection="1">
      <alignment horizontal="left"/>
      <protection locked="0"/>
    </xf>
    <xf numFmtId="0" fontId="0" fillId="11" borderId="63" xfId="0" applyFill="1" applyBorder="1" applyAlignment="1" applyProtection="1">
      <alignment horizontal="left"/>
      <protection locked="0"/>
    </xf>
    <xf numFmtId="0" fontId="5" fillId="11" borderId="107" xfId="0" applyFont="1" applyFill="1" applyBorder="1" applyAlignment="1" applyProtection="1">
      <alignment wrapText="1"/>
      <protection locked="0"/>
    </xf>
    <xf numFmtId="0" fontId="5" fillId="11" borderId="66" xfId="0" applyFont="1" applyFill="1" applyBorder="1" applyAlignment="1" applyProtection="1">
      <alignment horizontal="left" wrapText="1"/>
      <protection locked="0"/>
    </xf>
    <xf numFmtId="168" fontId="3" fillId="0" borderId="18" xfId="4" applyNumberFormat="1" applyFont="1" applyFill="1" applyBorder="1" applyAlignment="1" applyProtection="1">
      <alignment horizontal="center" wrapText="1"/>
    </xf>
    <xf numFmtId="167" fontId="3" fillId="0" borderId="18" xfId="4" applyNumberFormat="1" applyFont="1" applyFill="1" applyBorder="1" applyAlignment="1" applyProtection="1">
      <alignment horizontal="right"/>
    </xf>
    <xf numFmtId="167" fontId="3" fillId="12" borderId="18" xfId="4" applyNumberFormat="1" applyFont="1" applyFill="1" applyBorder="1" applyAlignment="1" applyProtection="1">
      <alignment horizontal="right" wrapText="1"/>
    </xf>
    <xf numFmtId="0" fontId="16" fillId="0" borderId="6" xfId="0" applyFont="1" applyBorder="1" applyAlignment="1">
      <alignment horizontal="center" vertical="top" wrapText="1"/>
    </xf>
    <xf numFmtId="10" fontId="25" fillId="0" borderId="67" xfId="5" applyNumberFormat="1" applyFont="1" applyBorder="1"/>
    <xf numFmtId="0" fontId="5" fillId="11" borderId="74" xfId="0" applyFont="1" applyFill="1" applyBorder="1" applyAlignment="1">
      <alignment wrapText="1"/>
    </xf>
    <xf numFmtId="10" fontId="0" fillId="5" borderId="47" xfId="0" applyNumberFormat="1" applyFill="1" applyBorder="1" applyProtection="1">
      <protection locked="0"/>
    </xf>
    <xf numFmtId="0" fontId="32" fillId="0" borderId="0" xfId="0" applyFont="1" applyAlignment="1">
      <alignment horizontal="left" vertical="center"/>
    </xf>
    <xf numFmtId="0" fontId="33" fillId="0" borderId="0" xfId="0" applyFont="1" applyAlignment="1">
      <alignment vertical="center"/>
    </xf>
    <xf numFmtId="0" fontId="25" fillId="0" borderId="0" xfId="0" applyFont="1" applyAlignment="1">
      <alignment vertical="center"/>
    </xf>
    <xf numFmtId="0" fontId="1" fillId="0" borderId="0" xfId="0" applyFont="1"/>
    <xf numFmtId="0" fontId="37" fillId="0" borderId="0" xfId="0" applyFont="1" applyAlignment="1">
      <alignment vertical="top"/>
    </xf>
    <xf numFmtId="0" fontId="39" fillId="0" borderId="0" xfId="0" applyFont="1"/>
    <xf numFmtId="0" fontId="0" fillId="0" borderId="28" xfId="0" applyBorder="1"/>
    <xf numFmtId="0" fontId="0" fillId="0" borderId="30" xfId="0" applyBorder="1"/>
    <xf numFmtId="0" fontId="0" fillId="0" borderId="27" xfId="0" applyBorder="1"/>
    <xf numFmtId="0" fontId="25" fillId="5" borderId="82" xfId="0" applyFont="1" applyFill="1" applyBorder="1" applyAlignment="1" applyProtection="1">
      <alignment horizontal="center" vertical="center"/>
      <protection locked="0"/>
    </xf>
    <xf numFmtId="0" fontId="25" fillId="3" borderId="25" xfId="0" applyFont="1" applyFill="1" applyBorder="1" applyAlignment="1">
      <alignment horizontal="left"/>
    </xf>
    <xf numFmtId="0" fontId="16" fillId="0" borderId="81" xfId="0" applyFont="1" applyBorder="1" applyAlignment="1">
      <alignment horizontal="center" vertical="center" wrapText="1"/>
    </xf>
    <xf numFmtId="0" fontId="25" fillId="0" borderId="0" xfId="0" applyFont="1" applyProtection="1">
      <protection locked="0"/>
    </xf>
    <xf numFmtId="0" fontId="33" fillId="2" borderId="0" xfId="0" applyFont="1" applyFill="1" applyAlignment="1">
      <alignment vertical="center"/>
    </xf>
    <xf numFmtId="0" fontId="16" fillId="3" borderId="62" xfId="0" applyFont="1" applyFill="1" applyBorder="1" applyAlignment="1">
      <alignment vertical="center" wrapText="1"/>
    </xf>
    <xf numFmtId="0" fontId="16" fillId="0" borderId="74" xfId="0" applyFont="1" applyBorder="1" applyAlignment="1">
      <alignment horizontal="center" vertical="center" wrapText="1"/>
    </xf>
    <xf numFmtId="0" fontId="0" fillId="0" borderId="0" xfId="0" applyAlignment="1">
      <alignment vertical="center"/>
    </xf>
    <xf numFmtId="0" fontId="25" fillId="0" borderId="0" xfId="0" applyFont="1" applyAlignment="1">
      <alignment horizontal="left" wrapText="1"/>
    </xf>
    <xf numFmtId="10" fontId="0" fillId="3" borderId="0" xfId="0" applyNumberFormat="1" applyFill="1" applyProtection="1">
      <protection locked="0"/>
    </xf>
    <xf numFmtId="14" fontId="0" fillId="0" borderId="0" xfId="0" applyNumberFormat="1"/>
    <xf numFmtId="0" fontId="0" fillId="0" borderId="0" xfId="0" applyAlignment="1">
      <alignment wrapText="1"/>
    </xf>
    <xf numFmtId="173" fontId="0" fillId="5" borderId="78" xfId="0" applyNumberFormat="1" applyFill="1" applyBorder="1" applyAlignment="1">
      <alignment horizontal="left"/>
    </xf>
    <xf numFmtId="173" fontId="0" fillId="5" borderId="47" xfId="0" applyNumberFormat="1" applyFill="1" applyBorder="1"/>
    <xf numFmtId="0" fontId="46" fillId="0" borderId="0" xfId="0" applyFont="1"/>
    <xf numFmtId="0" fontId="47" fillId="3" borderId="0" xfId="0" applyFont="1" applyFill="1"/>
    <xf numFmtId="0" fontId="48" fillId="3" borderId="0" xfId="0" applyFont="1" applyFill="1"/>
    <xf numFmtId="10" fontId="0" fillId="0" borderId="0" xfId="0" applyNumberFormat="1"/>
    <xf numFmtId="0" fontId="49" fillId="0" borderId="0" xfId="0" applyFont="1" applyAlignment="1" applyProtection="1">
      <alignment vertical="top" wrapText="1"/>
      <protection locked="0"/>
    </xf>
    <xf numFmtId="0" fontId="25" fillId="0" borderId="74" xfId="0" applyFont="1" applyBorder="1"/>
    <xf numFmtId="0" fontId="25" fillId="0" borderId="75" xfId="0" applyFont="1" applyBorder="1"/>
    <xf numFmtId="10" fontId="25" fillId="0" borderId="76" xfId="5" applyNumberFormat="1" applyFont="1" applyBorder="1"/>
    <xf numFmtId="0" fontId="50" fillId="0" borderId="0" xfId="0" applyFont="1"/>
    <xf numFmtId="0" fontId="0" fillId="5" borderId="2" xfId="0" applyFill="1" applyBorder="1"/>
    <xf numFmtId="0" fontId="2" fillId="0" borderId="0" xfId="1"/>
    <xf numFmtId="0" fontId="5" fillId="0" borderId="6" xfId="0" applyFont="1" applyBorder="1" applyAlignment="1">
      <alignment horizontal="center" vertical="top" wrapText="1"/>
    </xf>
    <xf numFmtId="0" fontId="31" fillId="0" borderId="0" xfId="0" applyFont="1"/>
    <xf numFmtId="0" fontId="31" fillId="3" borderId="0" xfId="0" applyFont="1" applyFill="1"/>
    <xf numFmtId="0" fontId="25" fillId="3" borderId="6" xfId="0" applyFont="1" applyFill="1" applyBorder="1"/>
    <xf numFmtId="0" fontId="25" fillId="0" borderId="0" xfId="0" applyFont="1" applyAlignment="1">
      <alignment horizontal="left" indent="1"/>
    </xf>
    <xf numFmtId="0" fontId="25" fillId="0" borderId="0" xfId="0" applyFont="1" applyAlignment="1">
      <alignment horizontal="left" indent="2"/>
    </xf>
    <xf numFmtId="0" fontId="25" fillId="0" borderId="0" xfId="0" applyFont="1" applyAlignment="1">
      <alignment horizontal="left" indent="3"/>
    </xf>
    <xf numFmtId="0" fontId="3" fillId="0" borderId="0" xfId="0" applyFont="1" applyAlignment="1">
      <alignment horizontal="left" indent="3"/>
    </xf>
    <xf numFmtId="0" fontId="5" fillId="0" borderId="6" xfId="0" applyFont="1" applyBorder="1" applyAlignment="1">
      <alignment horizontal="center" vertical="center" wrapText="1"/>
    </xf>
    <xf numFmtId="0" fontId="55" fillId="0" borderId="0" xfId="0" applyFont="1" applyAlignment="1">
      <alignment horizontal="center" vertical="top" wrapText="1"/>
    </xf>
    <xf numFmtId="165" fontId="3" fillId="9" borderId="12" xfId="4" applyFont="1" applyFill="1" applyBorder="1" applyAlignment="1" applyProtection="1">
      <alignment horizontal="left"/>
      <protection locked="0"/>
    </xf>
    <xf numFmtId="0" fontId="16" fillId="0" borderId="76" xfId="0" applyFont="1" applyBorder="1" applyAlignment="1">
      <alignment horizontal="center" vertical="center" wrapText="1"/>
    </xf>
    <xf numFmtId="0" fontId="57" fillId="0" borderId="0" xfId="0" applyFont="1"/>
    <xf numFmtId="0" fontId="25" fillId="10" borderId="6" xfId="0" applyFont="1" applyFill="1" applyBorder="1"/>
    <xf numFmtId="165" fontId="3" fillId="9" borderId="18" xfId="4" applyFont="1" applyFill="1" applyBorder="1" applyAlignment="1" applyProtection="1">
      <alignment horizontal="left"/>
      <protection locked="0"/>
    </xf>
    <xf numFmtId="165" fontId="3" fillId="9" borderId="18" xfId="4" applyFont="1" applyFill="1" applyBorder="1" applyAlignment="1" applyProtection="1">
      <alignment wrapText="1"/>
      <protection locked="0"/>
    </xf>
    <xf numFmtId="165" fontId="3" fillId="7" borderId="12" xfId="4" applyFont="1" applyFill="1" applyBorder="1" applyAlignment="1" applyProtection="1">
      <alignment wrapText="1"/>
      <protection locked="0"/>
    </xf>
    <xf numFmtId="165" fontId="0" fillId="0" borderId="0" xfId="4" applyFont="1"/>
    <xf numFmtId="0" fontId="5" fillId="3" borderId="65" xfId="0" applyFont="1" applyFill="1" applyBorder="1" applyAlignment="1">
      <alignment vertical="center" wrapText="1"/>
    </xf>
    <xf numFmtId="0" fontId="16" fillId="0" borderId="74" xfId="0" applyFont="1" applyBorder="1" applyAlignment="1">
      <alignment vertical="center" wrapText="1"/>
    </xf>
    <xf numFmtId="0" fontId="16" fillId="0" borderId="62" xfId="0" applyFont="1" applyBorder="1" applyAlignment="1">
      <alignment horizontal="center" vertical="center" wrapText="1"/>
    </xf>
    <xf numFmtId="165" fontId="3" fillId="9" borderId="17" xfId="4" applyFont="1" applyFill="1" applyBorder="1" applyAlignment="1" applyProtection="1">
      <alignment wrapText="1"/>
      <protection locked="0"/>
    </xf>
    <xf numFmtId="165" fontId="3" fillId="7" borderId="20" xfId="4" applyFont="1" applyFill="1" applyBorder="1" applyAlignment="1" applyProtection="1">
      <alignment wrapText="1"/>
      <protection locked="0"/>
    </xf>
    <xf numFmtId="165" fontId="3" fillId="9" borderId="17" xfId="4" applyFont="1" applyFill="1" applyBorder="1" applyAlignment="1" applyProtection="1">
      <alignment horizontal="left"/>
      <protection locked="0"/>
    </xf>
    <xf numFmtId="165" fontId="3" fillId="9" borderId="131" xfId="4" applyFont="1" applyFill="1" applyBorder="1" applyAlignment="1" applyProtection="1">
      <alignment wrapText="1"/>
      <protection locked="0"/>
    </xf>
    <xf numFmtId="165" fontId="3" fillId="7" borderId="132" xfId="4" applyFont="1" applyFill="1" applyBorder="1" applyAlignment="1" applyProtection="1">
      <alignment wrapText="1"/>
      <protection locked="0"/>
    </xf>
    <xf numFmtId="165" fontId="3" fillId="9" borderId="131" xfId="4" applyFont="1" applyFill="1" applyBorder="1" applyAlignment="1" applyProtection="1">
      <alignment horizontal="left"/>
      <protection locked="0"/>
    </xf>
    <xf numFmtId="165" fontId="3" fillId="9" borderId="140" xfId="4" applyFont="1" applyFill="1" applyBorder="1" applyAlignment="1" applyProtection="1">
      <alignment wrapText="1"/>
      <protection locked="0"/>
    </xf>
    <xf numFmtId="165" fontId="3" fillId="7" borderId="141" xfId="4" applyFont="1" applyFill="1" applyBorder="1" applyAlignment="1" applyProtection="1">
      <alignment wrapText="1"/>
      <protection locked="0"/>
    </xf>
    <xf numFmtId="165" fontId="3" fillId="9" borderId="140" xfId="4" applyFont="1" applyFill="1" applyBorder="1" applyAlignment="1" applyProtection="1">
      <alignment horizontal="left"/>
      <protection locked="0"/>
    </xf>
    <xf numFmtId="0" fontId="20" fillId="13" borderId="77" xfId="0" applyFont="1" applyFill="1" applyBorder="1"/>
    <xf numFmtId="0" fontId="20" fillId="13" borderId="78" xfId="0" applyFont="1" applyFill="1" applyBorder="1"/>
    <xf numFmtId="165" fontId="20" fillId="13" borderId="79" xfId="4" applyFont="1" applyFill="1" applyBorder="1"/>
    <xf numFmtId="0" fontId="20" fillId="13" borderId="69" xfId="0" applyFont="1" applyFill="1" applyBorder="1"/>
    <xf numFmtId="165" fontId="20" fillId="13" borderId="67" xfId="4" applyFont="1" applyFill="1" applyBorder="1"/>
    <xf numFmtId="0" fontId="58" fillId="13" borderId="0" xfId="0" applyFont="1" applyFill="1"/>
    <xf numFmtId="0" fontId="0" fillId="11" borderId="107" xfId="0" applyFill="1" applyBorder="1" applyAlignment="1" applyProtection="1">
      <alignment horizontal="center" vertical="center"/>
      <protection locked="0"/>
    </xf>
    <xf numFmtId="0" fontId="0" fillId="11" borderId="64" xfId="0" applyFill="1" applyBorder="1" applyAlignment="1" applyProtection="1">
      <alignment horizontal="center" vertical="center"/>
      <protection locked="0"/>
    </xf>
    <xf numFmtId="0" fontId="0" fillId="11" borderId="63" xfId="0" applyFill="1" applyBorder="1" applyAlignment="1" applyProtection="1">
      <alignment horizontal="center" vertical="center"/>
      <protection locked="0"/>
    </xf>
    <xf numFmtId="0" fontId="5" fillId="11" borderId="107" xfId="0" applyFont="1" applyFill="1" applyBorder="1" applyAlignment="1" applyProtection="1">
      <alignment horizontal="center" vertical="center" wrapText="1"/>
      <protection locked="0"/>
    </xf>
    <xf numFmtId="0" fontId="0" fillId="11" borderId="0" xfId="0" applyFill="1" applyAlignment="1">
      <alignment horizontal="center" vertical="center"/>
    </xf>
    <xf numFmtId="0" fontId="5" fillId="11" borderId="66" xfId="0" applyFont="1" applyFill="1" applyBorder="1" applyAlignment="1" applyProtection="1">
      <alignment horizontal="center" vertical="center" wrapText="1"/>
      <protection locked="0"/>
    </xf>
    <xf numFmtId="0" fontId="5" fillId="11" borderId="74" xfId="0" applyFont="1" applyFill="1" applyBorder="1" applyAlignment="1">
      <alignment horizontal="center" vertical="center" wrapText="1"/>
    </xf>
    <xf numFmtId="0" fontId="5" fillId="11" borderId="75" xfId="0" applyFont="1" applyFill="1" applyBorder="1" applyAlignment="1">
      <alignment horizontal="center" vertical="center" wrapText="1"/>
    </xf>
    <xf numFmtId="0" fontId="16" fillId="3" borderId="68" xfId="0" applyFont="1" applyFill="1" applyBorder="1" applyAlignment="1">
      <alignment horizontal="center" vertical="center" wrapText="1"/>
    </xf>
    <xf numFmtId="0" fontId="16" fillId="0" borderId="106" xfId="0" applyFont="1" applyBorder="1" applyAlignment="1">
      <alignment horizontal="center" vertical="center"/>
    </xf>
    <xf numFmtId="165" fontId="3" fillId="9" borderId="18" xfId="4" applyFont="1" applyFill="1" applyBorder="1" applyAlignment="1" applyProtection="1">
      <alignment vertical="center"/>
      <protection locked="0"/>
    </xf>
    <xf numFmtId="165" fontId="3" fillId="3" borderId="6" xfId="4" applyFont="1" applyFill="1" applyBorder="1" applyAlignment="1" applyProtection="1">
      <alignment vertical="center" wrapText="1"/>
    </xf>
    <xf numFmtId="165" fontId="3" fillId="9" borderId="12" xfId="4" applyFont="1" applyFill="1" applyBorder="1" applyAlignment="1" applyProtection="1">
      <alignment vertical="center"/>
      <protection locked="0"/>
    </xf>
    <xf numFmtId="167" fontId="3" fillId="6" borderId="6" xfId="4" applyNumberFormat="1" applyFont="1" applyFill="1" applyBorder="1" applyProtection="1">
      <protection locked="0"/>
    </xf>
    <xf numFmtId="167" fontId="3" fillId="6" borderId="18" xfId="4" applyNumberFormat="1" applyFont="1" applyFill="1" applyBorder="1" applyAlignment="1" applyProtection="1">
      <alignment horizontal="right" wrapText="1"/>
      <protection locked="0"/>
    </xf>
    <xf numFmtId="0" fontId="16" fillId="0" borderId="106" xfId="0" applyFont="1" applyBorder="1" applyAlignment="1">
      <alignment horizontal="center" vertical="center" wrapText="1"/>
    </xf>
    <xf numFmtId="0" fontId="16" fillId="3" borderId="62" xfId="0" applyFont="1" applyFill="1" applyBorder="1" applyAlignment="1">
      <alignment horizontal="center" vertical="center" wrapText="1"/>
    </xf>
    <xf numFmtId="0" fontId="59" fillId="9" borderId="18" xfId="0" applyFont="1" applyFill="1" applyBorder="1" applyAlignment="1" applyProtection="1">
      <alignment horizontal="left"/>
      <protection locked="0"/>
    </xf>
    <xf numFmtId="0" fontId="59" fillId="9" borderId="12" xfId="0" applyFont="1" applyFill="1" applyBorder="1" applyAlignment="1" applyProtection="1">
      <alignment horizontal="left"/>
      <protection locked="0"/>
    </xf>
    <xf numFmtId="165" fontId="59" fillId="0" borderId="18" xfId="4" applyFont="1" applyBorder="1"/>
    <xf numFmtId="165" fontId="59" fillId="0" borderId="121" xfId="4" applyFont="1" applyBorder="1"/>
    <xf numFmtId="165" fontId="59" fillId="0" borderId="6" xfId="4" applyFont="1" applyBorder="1"/>
    <xf numFmtId="165" fontId="59" fillId="0" borderId="72" xfId="4" applyFont="1" applyBorder="1"/>
    <xf numFmtId="165" fontId="59" fillId="0" borderId="65" xfId="4" applyFont="1" applyBorder="1"/>
    <xf numFmtId="0" fontId="59" fillId="9" borderId="10" xfId="0" applyFont="1" applyFill="1" applyBorder="1" applyAlignment="1" applyProtection="1">
      <alignment horizontal="left"/>
      <protection locked="0"/>
    </xf>
    <xf numFmtId="0" fontId="59" fillId="0" borderId="6" xfId="0" applyFont="1" applyBorder="1"/>
    <xf numFmtId="165" fontId="59" fillId="0" borderId="122" xfId="4" applyFont="1" applyBorder="1"/>
    <xf numFmtId="0" fontId="59" fillId="9" borderId="18" xfId="0" applyFont="1" applyFill="1" applyBorder="1" applyProtection="1">
      <protection locked="0"/>
    </xf>
    <xf numFmtId="0" fontId="59" fillId="9" borderId="131" xfId="0" applyFont="1" applyFill="1" applyBorder="1" applyProtection="1">
      <protection locked="0"/>
    </xf>
    <xf numFmtId="165" fontId="59" fillId="0" borderId="131" xfId="4" applyFont="1" applyBorder="1"/>
    <xf numFmtId="165" fontId="59" fillId="0" borderId="134" xfId="4" applyFont="1" applyBorder="1"/>
    <xf numFmtId="0" fontId="59" fillId="9" borderId="140" xfId="0" applyFont="1" applyFill="1" applyBorder="1" applyProtection="1">
      <protection locked="0"/>
    </xf>
    <xf numFmtId="165" fontId="59" fillId="0" borderId="140" xfId="4" applyFont="1" applyBorder="1"/>
    <xf numFmtId="165" fontId="59" fillId="0" borderId="143" xfId="4" applyFont="1" applyBorder="1"/>
    <xf numFmtId="0" fontId="59" fillId="9" borderId="17" xfId="0" applyFont="1" applyFill="1" applyBorder="1" applyProtection="1">
      <protection locked="0"/>
    </xf>
    <xf numFmtId="165" fontId="59" fillId="0" borderId="17" xfId="4" applyFont="1" applyBorder="1"/>
    <xf numFmtId="165" fontId="59" fillId="0" borderId="14" xfId="4" applyFont="1" applyBorder="1"/>
    <xf numFmtId="165" fontId="3" fillId="6" borderId="18" xfId="4" applyFont="1" applyFill="1" applyBorder="1" applyAlignment="1" applyProtection="1">
      <alignment horizontal="center"/>
      <protection locked="0"/>
    </xf>
    <xf numFmtId="165" fontId="3" fillId="6" borderId="10" xfId="4" applyFont="1" applyFill="1" applyBorder="1" applyAlignment="1" applyProtection="1">
      <alignment horizontal="center"/>
      <protection locked="0"/>
    </xf>
    <xf numFmtId="0" fontId="16" fillId="0" borderId="34" xfId="0" applyFont="1" applyBorder="1" applyAlignment="1">
      <alignment horizontal="center" vertical="center" wrapText="1"/>
    </xf>
    <xf numFmtId="0" fontId="16" fillId="3" borderId="112" xfId="0" applyFont="1" applyFill="1" applyBorder="1" applyAlignment="1">
      <alignment horizontal="center" vertical="center" wrapText="1"/>
    </xf>
    <xf numFmtId="0" fontId="16" fillId="3" borderId="113" xfId="0" applyFont="1" applyFill="1" applyBorder="1" applyAlignment="1">
      <alignment horizontal="center" vertical="center" wrapText="1"/>
    </xf>
    <xf numFmtId="165" fontId="3" fillId="0" borderId="34" xfId="4" applyFont="1" applyBorder="1"/>
    <xf numFmtId="165" fontId="3" fillId="7" borderId="12" xfId="4" applyFont="1" applyFill="1" applyBorder="1" applyAlignment="1" applyProtection="1">
      <alignment vertical="center" wrapText="1"/>
      <protection locked="0"/>
    </xf>
    <xf numFmtId="0" fontId="3" fillId="9" borderId="18" xfId="0" applyFont="1" applyFill="1" applyBorder="1" applyAlignment="1" applyProtection="1">
      <alignment horizontal="left"/>
      <protection locked="0"/>
    </xf>
    <xf numFmtId="0" fontId="3" fillId="9" borderId="12" xfId="0" applyFont="1" applyFill="1" applyBorder="1" applyAlignment="1" applyProtection="1">
      <alignment horizontal="left"/>
      <protection locked="0"/>
    </xf>
    <xf numFmtId="0" fontId="3" fillId="9" borderId="10" xfId="0" applyFont="1" applyFill="1" applyBorder="1" applyAlignment="1" applyProtection="1">
      <alignment horizontal="left"/>
      <protection locked="0"/>
    </xf>
    <xf numFmtId="165" fontId="3" fillId="0" borderId="0" xfId="4" applyFont="1" applyAlignment="1">
      <alignment vertical="center"/>
    </xf>
    <xf numFmtId="165" fontId="3" fillId="0" borderId="109" xfId="4" applyFont="1" applyBorder="1" applyAlignment="1">
      <alignment vertical="center"/>
    </xf>
    <xf numFmtId="165" fontId="3" fillId="0" borderId="10" xfId="4" applyFont="1" applyBorder="1" applyAlignment="1">
      <alignment vertical="center"/>
    </xf>
    <xf numFmtId="165" fontId="3" fillId="0" borderId="111" xfId="4" applyFont="1" applyBorder="1" applyAlignment="1">
      <alignment vertical="center"/>
    </xf>
    <xf numFmtId="0" fontId="3" fillId="9" borderId="20" xfId="0" applyFont="1" applyFill="1" applyBorder="1" applyAlignment="1" applyProtection="1">
      <alignment horizontal="left"/>
      <protection locked="0"/>
    </xf>
    <xf numFmtId="165" fontId="3" fillId="0" borderId="144" xfId="4" applyFont="1" applyFill="1" applyBorder="1" applyAlignment="1">
      <alignment vertical="center"/>
    </xf>
    <xf numFmtId="165" fontId="3" fillId="0" borderId="16" xfId="4" applyFont="1" applyBorder="1" applyAlignment="1">
      <alignment vertical="center"/>
    </xf>
    <xf numFmtId="165" fontId="3" fillId="0" borderId="144" xfId="4" applyFont="1" applyBorder="1" applyAlignment="1">
      <alignment vertical="center"/>
    </xf>
    <xf numFmtId="173" fontId="0" fillId="5" borderId="0" xfId="0" applyNumberFormat="1" applyFill="1" applyProtection="1">
      <protection locked="0"/>
    </xf>
    <xf numFmtId="0" fontId="5" fillId="3" borderId="101" xfId="0" applyFont="1" applyFill="1" applyBorder="1" applyAlignment="1">
      <alignment horizontal="center" vertical="center" wrapText="1"/>
    </xf>
    <xf numFmtId="168" fontId="3" fillId="3" borderId="111" xfId="4" applyNumberFormat="1" applyFont="1" applyFill="1" applyBorder="1" applyAlignment="1" applyProtection="1">
      <alignment horizontal="center" wrapText="1"/>
    </xf>
    <xf numFmtId="0" fontId="5" fillId="0" borderId="111" xfId="0" applyFont="1" applyBorder="1" applyAlignment="1">
      <alignment horizontal="center" wrapText="1"/>
    </xf>
    <xf numFmtId="44" fontId="25" fillId="8" borderId="146" xfId="6" applyNumberFormat="1" applyFont="1" applyFill="1" applyBorder="1" applyProtection="1">
      <protection locked="0"/>
    </xf>
    <xf numFmtId="0" fontId="26" fillId="7" borderId="147" xfId="6" applyFont="1" applyFill="1" applyBorder="1" applyAlignment="1" applyProtection="1">
      <alignment horizontal="center" vertical="center" wrapText="1"/>
      <protection locked="0"/>
    </xf>
    <xf numFmtId="0" fontId="26" fillId="7" borderId="148" xfId="6" applyFont="1" applyFill="1" applyBorder="1" applyAlignment="1" applyProtection="1">
      <alignment horizontal="center" vertical="center" wrapText="1"/>
      <protection locked="0"/>
    </xf>
    <xf numFmtId="0" fontId="26" fillId="7" borderId="149" xfId="6" applyFont="1" applyFill="1" applyBorder="1" applyAlignment="1" applyProtection="1">
      <alignment horizontal="center" vertical="center" wrapText="1"/>
      <protection locked="0"/>
    </xf>
    <xf numFmtId="0" fontId="16" fillId="3" borderId="82" xfId="0" applyFont="1" applyFill="1" applyBorder="1" applyAlignment="1">
      <alignment horizontal="left" vertical="center" indent="25"/>
    </xf>
    <xf numFmtId="0" fontId="5" fillId="3" borderId="82" xfId="0" applyFont="1" applyFill="1" applyBorder="1" applyAlignment="1">
      <alignment vertical="center"/>
    </xf>
    <xf numFmtId="0" fontId="5" fillId="3" borderId="82" xfId="0" applyFont="1" applyFill="1" applyBorder="1" applyAlignment="1">
      <alignment vertical="center" wrapText="1"/>
    </xf>
    <xf numFmtId="0" fontId="0" fillId="0" borderId="82" xfId="0" applyBorder="1"/>
    <xf numFmtId="0" fontId="5" fillId="3" borderId="82" xfId="0" applyFont="1" applyFill="1" applyBorder="1" applyAlignment="1">
      <alignment horizontal="left" vertical="center" indent="10"/>
    </xf>
    <xf numFmtId="0" fontId="60" fillId="0" borderId="0" xfId="0" applyFont="1"/>
    <xf numFmtId="4" fontId="3" fillId="6" borderId="18" xfId="5" applyNumberFormat="1" applyFont="1" applyFill="1" applyBorder="1" applyAlignment="1" applyProtection="1">
      <alignment horizontal="center"/>
      <protection locked="0"/>
    </xf>
    <xf numFmtId="4" fontId="3" fillId="6" borderId="18" xfId="3" applyNumberFormat="1" applyFont="1" applyFill="1" applyBorder="1" applyAlignment="1" applyProtection="1">
      <alignment horizontal="right"/>
      <protection locked="0"/>
    </xf>
    <xf numFmtId="4" fontId="3" fillId="6" borderId="10" xfId="3" applyNumberFormat="1" applyFont="1" applyFill="1" applyBorder="1" applyAlignment="1" applyProtection="1">
      <alignment horizontal="right"/>
      <protection locked="0"/>
    </xf>
    <xf numFmtId="4" fontId="3" fillId="6" borderId="18" xfId="3" applyNumberFormat="1" applyFont="1" applyFill="1" applyBorder="1" applyAlignment="1" applyProtection="1">
      <alignment horizontal="center"/>
      <protection locked="0"/>
    </xf>
    <xf numFmtId="4" fontId="3" fillId="6" borderId="10" xfId="3" applyNumberFormat="1" applyFont="1" applyFill="1" applyBorder="1" applyAlignment="1" applyProtection="1">
      <alignment horizontal="center"/>
      <protection locked="0"/>
    </xf>
    <xf numFmtId="4" fontId="3" fillId="6" borderId="57" xfId="3" applyNumberFormat="1" applyFont="1" applyFill="1" applyBorder="1" applyAlignment="1" applyProtection="1">
      <alignment horizontal="center"/>
      <protection locked="0"/>
    </xf>
    <xf numFmtId="4" fontId="3" fillId="6" borderId="17" xfId="3" applyNumberFormat="1" applyFont="1" applyFill="1" applyBorder="1" applyAlignment="1" applyProtection="1">
      <alignment horizontal="center"/>
      <protection locked="0"/>
    </xf>
    <xf numFmtId="10" fontId="3" fillId="6" borderId="54" xfId="5" applyNumberFormat="1" applyFont="1" applyFill="1" applyBorder="1" applyAlignment="1" applyProtection="1">
      <alignment horizontal="center"/>
      <protection locked="0"/>
    </xf>
    <xf numFmtId="10" fontId="3" fillId="6" borderId="54" xfId="5" applyNumberFormat="1" applyFont="1" applyFill="1" applyBorder="1" applyAlignment="1" applyProtection="1">
      <alignment horizontal="right"/>
      <protection locked="0"/>
    </xf>
    <xf numFmtId="10" fontId="3" fillId="6" borderId="53" xfId="5" applyNumberFormat="1" applyFont="1" applyFill="1" applyBorder="1" applyAlignment="1" applyProtection="1">
      <alignment horizontal="center"/>
      <protection locked="0"/>
    </xf>
    <xf numFmtId="10" fontId="3" fillId="6" borderId="59" xfId="5" applyNumberFormat="1" applyFont="1" applyFill="1" applyBorder="1" applyAlignment="1" applyProtection="1">
      <alignment horizontal="center"/>
      <protection locked="0"/>
    </xf>
    <xf numFmtId="164" fontId="3" fillId="6" borderId="10" xfId="4" applyNumberFormat="1" applyFont="1" applyFill="1" applyBorder="1" applyAlignment="1" applyProtection="1">
      <alignment horizontal="right" wrapText="1"/>
      <protection locked="0"/>
    </xf>
    <xf numFmtId="3" fontId="3" fillId="6" borderId="12" xfId="5" applyNumberFormat="1" applyFont="1" applyFill="1" applyBorder="1" applyAlignment="1" applyProtection="1">
      <alignment horizontal="center"/>
      <protection locked="0"/>
    </xf>
    <xf numFmtId="3" fontId="3" fillId="6" borderId="83" xfId="5" applyNumberFormat="1" applyFont="1" applyFill="1" applyBorder="1" applyAlignment="1" applyProtection="1">
      <alignment horizontal="center"/>
      <protection locked="0"/>
    </xf>
    <xf numFmtId="0" fontId="25" fillId="10" borderId="6" xfId="0" applyFont="1" applyFill="1" applyBorder="1" applyProtection="1">
      <protection locked="0"/>
    </xf>
    <xf numFmtId="0" fontId="41" fillId="0" borderId="0" xfId="0" applyFont="1" applyAlignment="1">
      <alignment horizontal="center"/>
    </xf>
    <xf numFmtId="0" fontId="25" fillId="3" borderId="0" xfId="0" applyFont="1" applyFill="1" applyAlignment="1">
      <alignment horizontal="left" vertical="center" wrapText="1"/>
    </xf>
    <xf numFmtId="0" fontId="2" fillId="0" borderId="0" xfId="1" applyFill="1" applyAlignment="1">
      <alignment horizontal="left" vertical="center" wrapText="1"/>
    </xf>
    <xf numFmtId="0" fontId="32" fillId="0" borderId="0" xfId="0" applyFont="1" applyAlignment="1">
      <alignment horizontal="left" vertical="center" wrapText="1"/>
    </xf>
    <xf numFmtId="0" fontId="13" fillId="2" borderId="91" xfId="0" applyFont="1" applyFill="1" applyBorder="1" applyAlignment="1">
      <alignment horizontal="center" vertical="center"/>
    </xf>
    <xf numFmtId="0" fontId="13" fillId="2" borderId="92" xfId="0" applyFont="1" applyFill="1" applyBorder="1" applyAlignment="1">
      <alignment horizontal="center" vertical="center"/>
    </xf>
    <xf numFmtId="0" fontId="13" fillId="2" borderId="93" xfId="0" applyFont="1" applyFill="1" applyBorder="1" applyAlignment="1">
      <alignment horizontal="center" vertical="center"/>
    </xf>
    <xf numFmtId="0" fontId="13" fillId="2" borderId="94" xfId="0" applyFont="1" applyFill="1" applyBorder="1" applyAlignment="1">
      <alignment horizontal="center" vertical="center"/>
    </xf>
    <xf numFmtId="0" fontId="13" fillId="2" borderId="0" xfId="0" applyFont="1" applyFill="1" applyAlignment="1">
      <alignment horizontal="center" vertical="center"/>
    </xf>
    <xf numFmtId="0" fontId="13" fillId="2" borderId="95" xfId="0" applyFont="1" applyFill="1" applyBorder="1" applyAlignment="1">
      <alignment horizontal="center" vertical="center"/>
    </xf>
    <xf numFmtId="0" fontId="13" fillId="2" borderId="96" xfId="0" applyFont="1" applyFill="1" applyBorder="1" applyAlignment="1">
      <alignment horizontal="center" vertical="center"/>
    </xf>
    <xf numFmtId="0" fontId="13" fillId="2" borderId="97" xfId="0" applyFont="1" applyFill="1" applyBorder="1" applyAlignment="1">
      <alignment horizontal="center" vertical="center"/>
    </xf>
    <xf numFmtId="0" fontId="13" fillId="2" borderId="98" xfId="0" applyFont="1" applyFill="1" applyBorder="1" applyAlignment="1">
      <alignment horizontal="center" vertical="center"/>
    </xf>
    <xf numFmtId="0" fontId="44" fillId="3" borderId="0" xfId="0" applyFont="1" applyFill="1" applyAlignment="1" applyProtection="1">
      <alignment horizontal="center" vertical="center"/>
      <protection locked="0"/>
    </xf>
    <xf numFmtId="0" fontId="29" fillId="3" borderId="0" xfId="0" applyFont="1" applyFill="1" applyAlignment="1">
      <alignment horizontal="center" vertical="center"/>
    </xf>
    <xf numFmtId="0" fontId="40" fillId="3" borderId="0" xfId="1" applyFont="1" applyFill="1" applyBorder="1" applyAlignment="1">
      <alignment horizontal="center" vertical="center"/>
    </xf>
    <xf numFmtId="0" fontId="46" fillId="0" borderId="0" xfId="0" applyFont="1" applyAlignment="1">
      <alignment horizontal="left" wrapText="1"/>
    </xf>
    <xf numFmtId="0" fontId="40" fillId="0" borderId="0" xfId="1" applyFont="1" applyFill="1" applyAlignment="1">
      <alignment horizontal="left" vertical="center" wrapText="1"/>
    </xf>
    <xf numFmtId="0" fontId="37" fillId="2" borderId="21" xfId="0" applyFont="1" applyFill="1" applyBorder="1" applyAlignment="1">
      <alignment horizontal="center" vertical="top"/>
    </xf>
    <xf numFmtId="0" fontId="37" fillId="2" borderId="22" xfId="0" applyFont="1" applyFill="1" applyBorder="1" applyAlignment="1">
      <alignment horizontal="center" vertical="top"/>
    </xf>
    <xf numFmtId="0" fontId="25" fillId="0" borderId="0" xfId="0" applyFont="1" applyAlignment="1">
      <alignment horizontal="left"/>
    </xf>
    <xf numFmtId="0" fontId="3" fillId="5" borderId="0" xfId="0" applyFont="1" applyFill="1" applyAlignment="1" applyProtection="1">
      <alignment horizontal="left" vertical="top" wrapText="1"/>
      <protection locked="0"/>
    </xf>
    <xf numFmtId="0" fontId="45" fillId="0" borderId="0" xfId="0" applyFont="1" applyAlignment="1">
      <alignment horizontal="left"/>
    </xf>
    <xf numFmtId="0" fontId="25" fillId="3" borderId="0" xfId="0" applyFont="1" applyFill="1" applyAlignment="1">
      <alignment horizontal="left"/>
    </xf>
    <xf numFmtId="0" fontId="25" fillId="3" borderId="0" xfId="0" applyFont="1" applyFill="1" applyAlignment="1">
      <alignment horizontal="left" shrinkToFit="1"/>
    </xf>
    <xf numFmtId="0" fontId="0" fillId="5" borderId="85" xfId="0" applyFill="1" applyBorder="1" applyAlignment="1" applyProtection="1">
      <alignment horizontal="left"/>
      <protection locked="0"/>
    </xf>
    <xf numFmtId="0" fontId="0" fillId="5" borderId="78" xfId="0" applyFill="1" applyBorder="1" applyAlignment="1" applyProtection="1">
      <alignment horizontal="left"/>
      <protection locked="0"/>
    </xf>
    <xf numFmtId="0" fontId="0" fillId="5" borderId="85" xfId="0" applyFill="1" applyBorder="1" applyAlignment="1" applyProtection="1">
      <alignment horizontal="center"/>
      <protection locked="0"/>
    </xf>
    <xf numFmtId="0" fontId="0" fillId="5" borderId="78" xfId="0" applyFill="1" applyBorder="1" applyAlignment="1" applyProtection="1">
      <alignment horizontal="center"/>
      <protection locked="0"/>
    </xf>
    <xf numFmtId="0" fontId="0" fillId="5" borderId="150" xfId="0" applyFill="1" applyBorder="1" applyAlignment="1" applyProtection="1">
      <alignment horizontal="center"/>
      <protection locked="0"/>
    </xf>
    <xf numFmtId="0" fontId="60" fillId="0" borderId="0" xfId="0" applyFont="1" applyAlignment="1">
      <alignment horizontal="center"/>
    </xf>
    <xf numFmtId="0" fontId="25" fillId="3" borderId="0" xfId="0" applyFont="1" applyFill="1" applyAlignment="1">
      <alignment horizontal="right"/>
    </xf>
    <xf numFmtId="0" fontId="61" fillId="0" borderId="0" xfId="0" applyFont="1" applyAlignment="1">
      <alignment horizontal="center"/>
    </xf>
    <xf numFmtId="0" fontId="0" fillId="0" borderId="0" xfId="0" applyAlignment="1">
      <alignment horizontal="center" wrapText="1"/>
    </xf>
    <xf numFmtId="0" fontId="25" fillId="3" borderId="0" xfId="0" applyFont="1" applyFill="1" applyAlignment="1">
      <alignment horizontal="right" shrinkToFit="1"/>
    </xf>
    <xf numFmtId="0" fontId="36" fillId="3" borderId="0" xfId="0" applyFont="1" applyFill="1" applyAlignment="1">
      <alignment horizontal="left" vertical="top" wrapText="1"/>
    </xf>
    <xf numFmtId="0" fontId="36" fillId="3" borderId="0" xfId="0" applyFont="1" applyFill="1" applyAlignment="1">
      <alignment horizontal="left" wrapText="1" indent="2"/>
    </xf>
    <xf numFmtId="0" fontId="36" fillId="3" borderId="0" xfId="0" applyFont="1" applyFill="1" applyAlignment="1">
      <alignment horizontal="left" vertical="top" wrapText="1" indent="3"/>
    </xf>
    <xf numFmtId="0" fontId="36" fillId="3" borderId="0" xfId="0" applyFont="1" applyFill="1" applyAlignment="1">
      <alignment horizontal="left" vertical="top" wrapText="1" indent="2"/>
    </xf>
    <xf numFmtId="0" fontId="15" fillId="0" borderId="0" xfId="0" applyFont="1" applyAlignment="1">
      <alignment horizontal="left" wrapText="1"/>
    </xf>
    <xf numFmtId="0" fontId="3" fillId="6" borderId="10" xfId="0" applyFont="1" applyFill="1" applyBorder="1" applyAlignment="1" applyProtection="1">
      <alignment horizontal="center"/>
      <protection locked="0"/>
    </xf>
    <xf numFmtId="0" fontId="3" fillId="6" borderId="11" xfId="0" applyFont="1" applyFill="1" applyBorder="1" applyAlignment="1" applyProtection="1">
      <alignment horizontal="center"/>
      <protection locked="0"/>
    </xf>
    <xf numFmtId="0" fontId="3" fillId="6" borderId="12" xfId="0" applyFont="1" applyFill="1" applyBorder="1" applyAlignment="1" applyProtection="1">
      <alignment horizontal="center"/>
      <protection locked="0"/>
    </xf>
    <xf numFmtId="165" fontId="3" fillId="6" borderId="39" xfId="4" applyFont="1" applyFill="1" applyBorder="1" applyAlignment="1" applyProtection="1">
      <alignment horizontal="center"/>
      <protection locked="0"/>
    </xf>
    <xf numFmtId="165" fontId="3" fillId="6" borderId="40" xfId="4" applyFont="1" applyFill="1" applyBorder="1" applyAlignment="1" applyProtection="1">
      <alignment horizontal="center"/>
      <protection locked="0"/>
    </xf>
    <xf numFmtId="165" fontId="3" fillId="6" borderId="41" xfId="4" applyFont="1" applyFill="1" applyBorder="1" applyAlignment="1" applyProtection="1">
      <alignment horizontal="center"/>
      <protection locked="0"/>
    </xf>
    <xf numFmtId="0" fontId="26" fillId="0" borderId="0" xfId="0" applyFont="1" applyAlignment="1">
      <alignment horizontal="left"/>
    </xf>
    <xf numFmtId="0" fontId="54" fillId="3" borderId="35" xfId="0" applyFont="1" applyFill="1" applyBorder="1" applyAlignment="1">
      <alignment horizontal="center" vertical="center" wrapText="1"/>
    </xf>
    <xf numFmtId="0" fontId="54" fillId="3" borderId="32" xfId="0" applyFont="1" applyFill="1" applyBorder="1" applyAlignment="1">
      <alignment horizontal="center" vertical="center" wrapText="1"/>
    </xf>
    <xf numFmtId="0" fontId="54" fillId="3" borderId="37" xfId="0" applyFont="1" applyFill="1" applyBorder="1" applyAlignment="1">
      <alignment horizontal="center" vertical="center" wrapText="1"/>
    </xf>
    <xf numFmtId="0" fontId="54" fillId="3" borderId="33" xfId="0" applyFont="1" applyFill="1" applyBorder="1" applyAlignment="1">
      <alignment horizontal="center" vertical="center" wrapText="1"/>
    </xf>
    <xf numFmtId="166" fontId="3" fillId="6" borderId="11" xfId="3" applyFont="1" applyFill="1" applyBorder="1" applyAlignment="1" applyProtection="1">
      <alignment horizontal="center"/>
      <protection locked="0"/>
    </xf>
    <xf numFmtId="166" fontId="3" fillId="6" borderId="12" xfId="3" applyFont="1" applyFill="1" applyBorder="1" applyAlignment="1" applyProtection="1">
      <alignment horizontal="center"/>
      <protection locked="0"/>
    </xf>
    <xf numFmtId="0" fontId="25" fillId="3" borderId="0" xfId="0" applyFont="1" applyFill="1" applyAlignment="1">
      <alignment horizontal="left" vertical="center"/>
    </xf>
    <xf numFmtId="0" fontId="16" fillId="3" borderId="39" xfId="0" applyFont="1" applyFill="1" applyBorder="1" applyAlignment="1">
      <alignment horizontal="center" vertical="center" wrapText="1"/>
    </xf>
    <xf numFmtId="0" fontId="16" fillId="3" borderId="40" xfId="0" applyFont="1" applyFill="1" applyBorder="1" applyAlignment="1">
      <alignment horizontal="center" vertical="center" wrapText="1"/>
    </xf>
    <xf numFmtId="0" fontId="16" fillId="3" borderId="41" xfId="0" applyFont="1" applyFill="1" applyBorder="1" applyAlignment="1">
      <alignment horizontal="center" vertical="center" wrapText="1"/>
    </xf>
    <xf numFmtId="166" fontId="3" fillId="6" borderId="44" xfId="3" applyFont="1" applyFill="1" applyBorder="1" applyAlignment="1" applyProtection="1">
      <alignment horizontal="center"/>
      <protection locked="0"/>
    </xf>
    <xf numFmtId="166" fontId="3" fillId="6" borderId="50" xfId="3" applyFont="1" applyFill="1" applyBorder="1" applyAlignment="1" applyProtection="1">
      <alignment horizontal="center"/>
      <protection locked="0"/>
    </xf>
    <xf numFmtId="166" fontId="3" fillId="6" borderId="51" xfId="3" applyFont="1" applyFill="1" applyBorder="1" applyAlignment="1" applyProtection="1">
      <alignment horizontal="center"/>
      <protection locked="0"/>
    </xf>
    <xf numFmtId="0" fontId="16" fillId="0" borderId="5"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48" xfId="0" applyFont="1" applyBorder="1" applyAlignment="1">
      <alignment horizontal="center" vertical="center" wrapText="1"/>
    </xf>
    <xf numFmtId="0" fontId="21" fillId="3" borderId="0" xfId="0" applyFont="1" applyFill="1" applyAlignment="1">
      <alignment horizontal="left"/>
    </xf>
    <xf numFmtId="0" fontId="0" fillId="3" borderId="0" xfId="0" applyFill="1" applyAlignment="1" applyProtection="1">
      <alignment horizontal="left"/>
      <protection locked="0"/>
    </xf>
    <xf numFmtId="0" fontId="0" fillId="3" borderId="0" xfId="0" applyFill="1" applyAlignment="1" applyProtection="1">
      <alignment horizontal="center"/>
      <protection locked="0"/>
    </xf>
    <xf numFmtId="0" fontId="0" fillId="0" borderId="0" xfId="0" applyAlignment="1" applyProtection="1">
      <alignment horizontal="left"/>
      <protection locked="0"/>
    </xf>
    <xf numFmtId="0" fontId="0" fillId="0" borderId="0" xfId="0" applyAlignment="1" applyProtection="1">
      <alignment horizontal="center"/>
      <protection locked="0"/>
    </xf>
    <xf numFmtId="166" fontId="3" fillId="6" borderId="10" xfId="3" applyFont="1" applyFill="1" applyBorder="1" applyAlignment="1" applyProtection="1">
      <alignment horizontal="center"/>
      <protection locked="0"/>
    </xf>
    <xf numFmtId="165" fontId="3" fillId="3" borderId="44" xfId="4" applyFont="1" applyFill="1" applyBorder="1" applyAlignment="1">
      <alignment horizontal="center" wrapText="1"/>
    </xf>
    <xf numFmtId="165" fontId="3" fillId="3" borderId="45" xfId="4" applyFont="1" applyFill="1" applyBorder="1" applyAlignment="1">
      <alignment horizontal="center" wrapText="1"/>
    </xf>
    <xf numFmtId="167" fontId="20" fillId="3" borderId="32" xfId="0" applyNumberFormat="1" applyFont="1" applyFill="1" applyBorder="1" applyAlignment="1">
      <alignment horizontal="center" vertical="center" wrapText="1"/>
    </xf>
    <xf numFmtId="167" fontId="20" fillId="3" borderId="36" xfId="0" applyNumberFormat="1" applyFont="1" applyFill="1" applyBorder="1" applyAlignment="1">
      <alignment horizontal="center" vertical="center" wrapText="1"/>
    </xf>
    <xf numFmtId="167" fontId="20" fillId="3" borderId="33" xfId="0" applyNumberFormat="1" applyFont="1" applyFill="1" applyBorder="1" applyAlignment="1">
      <alignment horizontal="center" vertical="center" wrapText="1"/>
    </xf>
    <xf numFmtId="167" fontId="20" fillId="3" borderId="38" xfId="0" applyNumberFormat="1" applyFont="1" applyFill="1" applyBorder="1" applyAlignment="1">
      <alignment horizontal="center" vertical="center" wrapText="1"/>
    </xf>
    <xf numFmtId="0" fontId="37" fillId="2" borderId="114" xfId="0" applyFont="1" applyFill="1" applyBorder="1" applyAlignment="1">
      <alignment horizontal="center" vertical="top"/>
    </xf>
    <xf numFmtId="0" fontId="37" fillId="2" borderId="0" xfId="0" applyFont="1" applyFill="1" applyAlignment="1">
      <alignment horizontal="center" vertical="top"/>
    </xf>
    <xf numFmtId="0" fontId="55" fillId="0" borderId="0" xfId="0" applyFont="1" applyAlignment="1">
      <alignment horizontal="center" vertical="top" wrapText="1"/>
    </xf>
    <xf numFmtId="166" fontId="3" fillId="6" borderId="52" xfId="3" applyFont="1" applyFill="1" applyBorder="1" applyAlignment="1" applyProtection="1">
      <alignment horizontal="center"/>
      <protection locked="0"/>
    </xf>
    <xf numFmtId="167" fontId="3" fillId="6" borderId="6" xfId="5" applyNumberFormat="1" applyFont="1" applyFill="1" applyBorder="1" applyAlignment="1" applyProtection="1">
      <alignment horizontal="center"/>
    </xf>
    <xf numFmtId="168" fontId="25" fillId="3" borderId="44" xfId="4" applyNumberFormat="1" applyFont="1" applyFill="1" applyBorder="1" applyAlignment="1">
      <alignment horizontal="center" wrapText="1"/>
    </xf>
    <xf numFmtId="168" fontId="25" fillId="3" borderId="45" xfId="4" applyNumberFormat="1" applyFont="1" applyFill="1" applyBorder="1" applyAlignment="1">
      <alignment horizontal="center" wrapText="1"/>
    </xf>
    <xf numFmtId="167" fontId="3" fillId="6" borderId="6" xfId="5" applyNumberFormat="1" applyFont="1" applyFill="1" applyBorder="1" applyAlignment="1" applyProtection="1">
      <alignment horizontal="center"/>
      <protection locked="0"/>
    </xf>
    <xf numFmtId="167" fontId="3" fillId="6" borderId="5" xfId="5" applyNumberFormat="1" applyFont="1" applyFill="1" applyBorder="1" applyAlignment="1" applyProtection="1">
      <alignment horizontal="center"/>
      <protection locked="0"/>
    </xf>
    <xf numFmtId="167" fontId="3" fillId="6" borderId="15" xfId="5" applyNumberFormat="1" applyFont="1" applyFill="1" applyBorder="1" applyAlignment="1" applyProtection="1">
      <alignment horizontal="center"/>
      <protection locked="0"/>
    </xf>
    <xf numFmtId="0" fontId="20" fillId="0" borderId="0" xfId="0" applyFont="1" applyAlignment="1">
      <alignment horizontal="center"/>
    </xf>
    <xf numFmtId="0" fontId="25" fillId="3" borderId="0" xfId="0" applyFont="1" applyFill="1" applyAlignment="1">
      <alignment vertical="top" wrapText="1"/>
    </xf>
    <xf numFmtId="0" fontId="25" fillId="0" borderId="0" xfId="0" applyFont="1" applyAlignment="1">
      <alignment horizontal="left" wrapText="1"/>
    </xf>
    <xf numFmtId="0" fontId="25" fillId="0" borderId="0" xfId="0" applyFont="1" applyAlignment="1">
      <alignment horizontal="left" wrapText="1" indent="2"/>
    </xf>
    <xf numFmtId="0" fontId="0" fillId="0" borderId="0" xfId="0" applyAlignment="1">
      <alignment horizontal="left" vertical="top"/>
    </xf>
    <xf numFmtId="167" fontId="26" fillId="3" borderId="0" xfId="0" applyNumberFormat="1" applyFont="1" applyFill="1" applyAlignment="1">
      <alignment horizontal="center" vertical="center" wrapText="1"/>
    </xf>
    <xf numFmtId="167" fontId="26" fillId="3" borderId="145" xfId="0" applyNumberFormat="1" applyFont="1" applyFill="1" applyBorder="1" applyAlignment="1">
      <alignment horizontal="center" vertical="center" wrapText="1"/>
    </xf>
    <xf numFmtId="167" fontId="26" fillId="3" borderId="31" xfId="0" applyNumberFormat="1" applyFont="1" applyFill="1" applyBorder="1" applyAlignment="1">
      <alignment horizontal="center" vertical="center" wrapText="1"/>
    </xf>
    <xf numFmtId="167" fontId="26" fillId="3" borderId="100" xfId="0" applyNumberFormat="1" applyFont="1" applyFill="1" applyBorder="1" applyAlignment="1">
      <alignment horizontal="center" vertical="center" wrapText="1"/>
    </xf>
    <xf numFmtId="0" fontId="26" fillId="3" borderId="6" xfId="0" applyFont="1" applyFill="1" applyBorder="1" applyAlignment="1">
      <alignment horizontal="center" vertical="center" wrapText="1"/>
    </xf>
    <xf numFmtId="167" fontId="25" fillId="6" borderId="6" xfId="5" applyNumberFormat="1" applyFont="1" applyFill="1" applyBorder="1" applyAlignment="1" applyProtection="1">
      <alignment horizontal="center"/>
      <protection locked="0"/>
    </xf>
    <xf numFmtId="167" fontId="25" fillId="6" borderId="5" xfId="5" applyNumberFormat="1" applyFont="1" applyFill="1" applyBorder="1" applyAlignment="1" applyProtection="1">
      <alignment horizontal="center"/>
      <protection locked="0"/>
    </xf>
    <xf numFmtId="167" fontId="25" fillId="6" borderId="15" xfId="5" applyNumberFormat="1" applyFont="1" applyFill="1" applyBorder="1" applyAlignment="1" applyProtection="1">
      <alignment horizontal="center"/>
      <protection locked="0"/>
    </xf>
    <xf numFmtId="167" fontId="25" fillId="6" borderId="6" xfId="5" applyNumberFormat="1" applyFont="1" applyFill="1" applyBorder="1" applyAlignment="1" applyProtection="1">
      <alignment horizontal="center"/>
    </xf>
    <xf numFmtId="0" fontId="25" fillId="5" borderId="47" xfId="0" applyFont="1" applyFill="1" applyBorder="1" applyAlignment="1" applyProtection="1">
      <alignment horizontal="left"/>
      <protection locked="0"/>
    </xf>
    <xf numFmtId="167" fontId="26" fillId="3" borderId="22" xfId="0" applyNumberFormat="1" applyFont="1" applyFill="1" applyBorder="1" applyAlignment="1">
      <alignment horizontal="center" vertical="center" wrapText="1"/>
    </xf>
    <xf numFmtId="167" fontId="26" fillId="3" borderId="99" xfId="0" applyNumberFormat="1" applyFont="1" applyFill="1" applyBorder="1" applyAlignment="1">
      <alignment horizontal="center" vertical="center" wrapText="1"/>
    </xf>
    <xf numFmtId="0" fontId="3" fillId="6" borderId="6" xfId="0" applyFont="1" applyFill="1" applyBorder="1" applyAlignment="1" applyProtection="1">
      <alignment horizontal="left"/>
      <protection locked="0"/>
    </xf>
    <xf numFmtId="0" fontId="25" fillId="6" borderId="6" xfId="0" applyFont="1" applyFill="1" applyBorder="1" applyAlignment="1" applyProtection="1">
      <alignment horizontal="center"/>
      <protection locked="0"/>
    </xf>
    <xf numFmtId="165" fontId="25" fillId="3" borderId="44" xfId="4" applyFont="1" applyFill="1" applyBorder="1" applyAlignment="1">
      <alignment horizontal="center" wrapText="1"/>
    </xf>
    <xf numFmtId="165" fontId="25" fillId="3" borderId="45" xfId="4" applyFont="1" applyFill="1" applyBorder="1" applyAlignment="1">
      <alignment horizontal="center" wrapText="1"/>
    </xf>
    <xf numFmtId="0" fontId="25" fillId="5" borderId="0" xfId="0" applyFont="1" applyFill="1" applyAlignment="1" applyProtection="1">
      <alignment horizontal="left" vertical="top" wrapText="1" indent="2"/>
      <protection locked="0"/>
    </xf>
    <xf numFmtId="165" fontId="25" fillId="6" borderId="6" xfId="4" applyFont="1" applyFill="1" applyBorder="1" applyAlignment="1" applyProtection="1">
      <alignment horizontal="center"/>
    </xf>
    <xf numFmtId="165" fontId="26" fillId="3" borderId="31" xfId="4" applyFont="1" applyFill="1" applyBorder="1" applyAlignment="1">
      <alignment horizontal="center" vertical="center" wrapText="1"/>
    </xf>
    <xf numFmtId="165" fontId="26" fillId="3" borderId="100" xfId="4" applyFont="1" applyFill="1" applyBorder="1" applyAlignment="1">
      <alignment horizontal="center" vertical="center" wrapText="1"/>
    </xf>
    <xf numFmtId="165" fontId="25" fillId="6" borderId="5" xfId="4" applyFont="1" applyFill="1" applyBorder="1" applyAlignment="1" applyProtection="1">
      <alignment horizontal="center"/>
      <protection locked="0"/>
    </xf>
    <xf numFmtId="165" fontId="25" fillId="6" borderId="15" xfId="4" applyFont="1" applyFill="1" applyBorder="1" applyAlignment="1" applyProtection="1">
      <alignment horizontal="center"/>
      <protection locked="0"/>
    </xf>
    <xf numFmtId="0" fontId="25" fillId="6" borderId="6" xfId="0" applyFont="1" applyFill="1" applyBorder="1" applyAlignment="1" applyProtection="1">
      <alignment horizontal="left"/>
      <protection locked="0"/>
    </xf>
    <xf numFmtId="0" fontId="25" fillId="10" borderId="6" xfId="0" applyFont="1" applyFill="1" applyBorder="1" applyAlignment="1" applyProtection="1">
      <alignment horizontal="center"/>
      <protection locked="0"/>
    </xf>
    <xf numFmtId="0" fontId="37" fillId="2" borderId="1" xfId="0" applyFont="1" applyFill="1" applyBorder="1" applyAlignment="1">
      <alignment horizontal="center" vertical="top"/>
    </xf>
    <xf numFmtId="0" fontId="25" fillId="5" borderId="47" xfId="0" applyFont="1" applyFill="1" applyBorder="1" applyAlignment="1">
      <alignment horizontal="left"/>
    </xf>
    <xf numFmtId="0" fontId="25" fillId="5" borderId="47" xfId="0" applyFont="1" applyFill="1" applyBorder="1" applyAlignment="1">
      <alignment horizontal="center"/>
    </xf>
    <xf numFmtId="0" fontId="0" fillId="0" borderId="0" xfId="0" applyAlignment="1">
      <alignment horizontal="left"/>
    </xf>
    <xf numFmtId="0" fontId="0" fillId="0" borderId="0" xfId="0" applyAlignment="1">
      <alignment horizontal="center"/>
    </xf>
    <xf numFmtId="0" fontId="16" fillId="3" borderId="6" xfId="0" applyFont="1" applyFill="1" applyBorder="1" applyAlignment="1">
      <alignment horizontal="center" vertical="center" wrapText="1"/>
    </xf>
    <xf numFmtId="0" fontId="16" fillId="0" borderId="6" xfId="0" applyFont="1" applyBorder="1" applyAlignment="1">
      <alignment horizontal="center" vertical="center" wrapText="1"/>
    </xf>
    <xf numFmtId="0" fontId="3" fillId="5" borderId="0" xfId="0" applyFont="1" applyFill="1" applyAlignment="1" applyProtection="1">
      <alignment horizontal="center" vertical="top" wrapText="1"/>
      <protection locked="0"/>
    </xf>
    <xf numFmtId="0" fontId="21" fillId="0" borderId="0" xfId="0" applyFont="1" applyAlignment="1">
      <alignment horizontal="left"/>
    </xf>
    <xf numFmtId="0" fontId="26" fillId="0" borderId="6" xfId="0" applyFont="1" applyBorder="1" applyAlignment="1">
      <alignment horizontal="center" vertical="center" wrapText="1"/>
    </xf>
    <xf numFmtId="0" fontId="31" fillId="0" borderId="0" xfId="0" applyFont="1" applyAlignment="1">
      <alignment horizontal="left"/>
    </xf>
    <xf numFmtId="0" fontId="3" fillId="6" borderId="6" xfId="0" applyFont="1" applyFill="1" applyBorder="1" applyAlignment="1" applyProtection="1">
      <alignment horizontal="center"/>
      <protection locked="0"/>
    </xf>
    <xf numFmtId="0" fontId="0" fillId="5" borderId="47" xfId="0" applyFill="1" applyBorder="1" applyAlignment="1" applyProtection="1">
      <alignment horizontal="center"/>
      <protection locked="0"/>
    </xf>
    <xf numFmtId="0" fontId="25" fillId="5" borderId="47" xfId="0" applyFont="1" applyFill="1" applyBorder="1" applyAlignment="1" applyProtection="1">
      <alignment horizontal="center"/>
      <protection locked="0"/>
    </xf>
    <xf numFmtId="0" fontId="3" fillId="10" borderId="6" xfId="0" applyFont="1" applyFill="1" applyBorder="1" applyAlignment="1" applyProtection="1">
      <alignment horizontal="center"/>
      <protection locked="0"/>
    </xf>
    <xf numFmtId="0" fontId="38" fillId="3" borderId="0" xfId="0" applyFont="1" applyFill="1" applyAlignment="1">
      <alignment horizontal="center"/>
    </xf>
    <xf numFmtId="165" fontId="26" fillId="3" borderId="0" xfId="4" applyFont="1" applyFill="1" applyBorder="1" applyAlignment="1">
      <alignment horizontal="center" vertical="center" wrapText="1"/>
    </xf>
    <xf numFmtId="165" fontId="26" fillId="3" borderId="145" xfId="4" applyFont="1" applyFill="1" applyBorder="1" applyAlignment="1">
      <alignment horizontal="center" vertical="center" wrapText="1"/>
    </xf>
    <xf numFmtId="167" fontId="20" fillId="3" borderId="116" xfId="0" applyNumberFormat="1" applyFont="1" applyFill="1" applyBorder="1" applyAlignment="1">
      <alignment horizontal="center" vertical="center" wrapText="1"/>
    </xf>
    <xf numFmtId="167" fontId="20" fillId="3" borderId="117" xfId="0" applyNumberFormat="1" applyFont="1" applyFill="1" applyBorder="1" applyAlignment="1">
      <alignment horizontal="center" vertical="center" wrapText="1"/>
    </xf>
    <xf numFmtId="167" fontId="20" fillId="3" borderId="119" xfId="0" applyNumberFormat="1" applyFont="1" applyFill="1" applyBorder="1" applyAlignment="1">
      <alignment horizontal="center" vertical="center" wrapText="1"/>
    </xf>
    <xf numFmtId="167" fontId="20" fillId="3" borderId="120" xfId="0" applyNumberFormat="1" applyFont="1" applyFill="1" applyBorder="1" applyAlignment="1">
      <alignment horizontal="center" vertical="center" wrapText="1"/>
    </xf>
    <xf numFmtId="0" fontId="25" fillId="5" borderId="0" xfId="0" applyFont="1" applyFill="1" applyAlignment="1" applyProtection="1">
      <alignment horizontal="left" vertical="top" wrapText="1"/>
      <protection locked="0"/>
    </xf>
    <xf numFmtId="0" fontId="56" fillId="3" borderId="115" xfId="0" applyFont="1" applyFill="1" applyBorder="1" applyAlignment="1">
      <alignment horizontal="center" vertical="center" wrapText="1"/>
    </xf>
    <xf numFmtId="0" fontId="56" fillId="3" borderId="116" xfId="0" applyFont="1" applyFill="1" applyBorder="1" applyAlignment="1">
      <alignment horizontal="center" vertical="center" wrapText="1"/>
    </xf>
    <xf numFmtId="0" fontId="56" fillId="3" borderId="118" xfId="0" applyFont="1" applyFill="1" applyBorder="1" applyAlignment="1">
      <alignment horizontal="center" vertical="center" wrapText="1"/>
    </xf>
    <xf numFmtId="0" fontId="56" fillId="3" borderId="119" xfId="0" applyFont="1" applyFill="1" applyBorder="1" applyAlignment="1">
      <alignment horizontal="center" vertical="center" wrapText="1"/>
    </xf>
    <xf numFmtId="0" fontId="0" fillId="5" borderId="46" xfId="0" applyFill="1" applyBorder="1" applyAlignment="1" applyProtection="1">
      <alignment horizontal="center"/>
      <protection locked="0"/>
    </xf>
    <xf numFmtId="165" fontId="25" fillId="6" borderId="6" xfId="4" applyFont="1" applyFill="1" applyBorder="1" applyAlignment="1" applyProtection="1">
      <alignment horizontal="center"/>
      <protection locked="0"/>
    </xf>
    <xf numFmtId="2" fontId="25" fillId="8" borderId="34" xfId="6" applyNumberFormat="1" applyFont="1" applyFill="1" applyBorder="1" applyProtection="1">
      <protection locked="0"/>
    </xf>
    <xf numFmtId="0" fontId="26" fillId="0" borderId="0" xfId="0" applyFont="1" applyAlignment="1">
      <alignment horizontal="center"/>
    </xf>
    <xf numFmtId="0" fontId="10" fillId="2" borderId="1" xfId="0" applyFont="1" applyFill="1" applyBorder="1" applyAlignment="1">
      <alignment horizontal="center" vertical="top"/>
    </xf>
    <xf numFmtId="0" fontId="10" fillId="2" borderId="0" xfId="0" applyFont="1" applyFill="1" applyAlignment="1">
      <alignment horizontal="center" vertical="top"/>
    </xf>
    <xf numFmtId="0" fontId="26" fillId="7" borderId="34" xfId="6" applyFont="1" applyFill="1" applyBorder="1" applyAlignment="1" applyProtection="1">
      <alignment horizontal="center" vertical="center" wrapText="1"/>
      <protection locked="0"/>
    </xf>
    <xf numFmtId="2" fontId="25" fillId="8" borderId="146" xfId="6" applyNumberFormat="1" applyFont="1" applyFill="1" applyBorder="1" applyProtection="1">
      <protection locked="0"/>
    </xf>
    <xf numFmtId="170" fontId="0" fillId="5" borderId="47" xfId="0" applyNumberFormat="1" applyFill="1" applyBorder="1" applyAlignment="1" applyProtection="1">
      <alignment horizontal="left"/>
      <protection locked="0"/>
    </xf>
    <xf numFmtId="0" fontId="0" fillId="5" borderId="47" xfId="0" applyFill="1" applyBorder="1" applyAlignment="1" applyProtection="1">
      <alignment horizontal="left"/>
      <protection locked="0"/>
    </xf>
    <xf numFmtId="44" fontId="20" fillId="3" borderId="33" xfId="0" applyNumberFormat="1" applyFont="1" applyFill="1" applyBorder="1" applyAlignment="1">
      <alignment horizontal="center" vertical="center" wrapText="1"/>
    </xf>
    <xf numFmtId="0" fontId="20" fillId="3" borderId="38" xfId="0" applyFont="1" applyFill="1" applyBorder="1" applyAlignment="1">
      <alignment horizontal="center" vertical="center" wrapText="1"/>
    </xf>
    <xf numFmtId="0" fontId="53" fillId="3" borderId="35" xfId="0" applyFont="1" applyFill="1" applyBorder="1" applyAlignment="1">
      <alignment horizontal="center" vertical="center" wrapText="1"/>
    </xf>
    <xf numFmtId="0" fontId="53" fillId="3" borderId="32" xfId="0" applyFont="1" applyFill="1" applyBorder="1" applyAlignment="1">
      <alignment horizontal="center" vertical="center" wrapText="1"/>
    </xf>
    <xf numFmtId="0" fontId="53" fillId="3" borderId="37" xfId="0" applyFont="1" applyFill="1" applyBorder="1" applyAlignment="1">
      <alignment horizontal="center" vertical="center" wrapText="1"/>
    </xf>
    <xf numFmtId="0" fontId="53" fillId="3" borderId="33" xfId="0" applyFont="1" applyFill="1" applyBorder="1" applyAlignment="1">
      <alignment horizontal="center" vertical="center" wrapText="1"/>
    </xf>
    <xf numFmtId="0" fontId="26" fillId="3" borderId="0" xfId="0" applyFont="1" applyFill="1" applyAlignment="1">
      <alignment horizontal="center" vertical="center" wrapText="1"/>
    </xf>
    <xf numFmtId="0" fontId="0" fillId="0" borderId="125" xfId="0" applyBorder="1" applyAlignment="1">
      <alignment horizontal="left" vertical="center"/>
    </xf>
    <xf numFmtId="0" fontId="17" fillId="3" borderId="105" xfId="0" applyFont="1" applyFill="1" applyBorder="1" applyAlignment="1">
      <alignment horizontal="center" vertical="center"/>
    </xf>
    <xf numFmtId="0" fontId="17" fillId="3" borderId="110" xfId="0" applyFont="1" applyFill="1" applyBorder="1" applyAlignment="1">
      <alignment horizontal="center" vertical="center"/>
    </xf>
    <xf numFmtId="0" fontId="17" fillId="3" borderId="17" xfId="0" applyFont="1" applyFill="1" applyBorder="1" applyAlignment="1">
      <alignment horizontal="center" vertical="center"/>
    </xf>
    <xf numFmtId="165" fontId="3" fillId="9" borderId="111" xfId="4" applyFont="1" applyFill="1" applyBorder="1" applyAlignment="1" applyProtection="1">
      <alignment horizontal="center"/>
      <protection locked="0"/>
    </xf>
    <xf numFmtId="165" fontId="3" fillId="9" borderId="0" xfId="4" applyFont="1" applyFill="1" applyBorder="1" applyAlignment="1" applyProtection="1">
      <alignment horizontal="center"/>
      <protection locked="0"/>
    </xf>
    <xf numFmtId="165" fontId="3" fillId="9" borderId="124" xfId="4" applyFont="1" applyFill="1" applyBorder="1" applyAlignment="1" applyProtection="1">
      <alignment horizontal="center"/>
      <protection locked="0"/>
    </xf>
    <xf numFmtId="165" fontId="3" fillId="9" borderId="108" xfId="4" applyFont="1" applyFill="1" applyBorder="1" applyAlignment="1" applyProtection="1">
      <alignment horizontal="center"/>
      <protection locked="0"/>
    </xf>
    <xf numFmtId="165" fontId="3" fillId="9" borderId="33" xfId="4" applyFont="1" applyFill="1" applyBorder="1" applyAlignment="1" applyProtection="1">
      <alignment horizontal="center"/>
      <protection locked="0"/>
    </xf>
    <xf numFmtId="165" fontId="3" fillId="9" borderId="38" xfId="4" applyFont="1" applyFill="1" applyBorder="1" applyAlignment="1" applyProtection="1">
      <alignment horizontal="center"/>
      <protection locked="0"/>
    </xf>
    <xf numFmtId="0" fontId="59" fillId="9" borderId="114" xfId="0" applyFont="1" applyFill="1" applyBorder="1" applyAlignment="1" applyProtection="1">
      <alignment horizontal="center"/>
      <protection locked="0"/>
    </xf>
    <xf numFmtId="0" fontId="59" fillId="9" borderId="0" xfId="0" applyFont="1" applyFill="1" applyAlignment="1" applyProtection="1">
      <alignment horizontal="center"/>
      <protection locked="0"/>
    </xf>
    <xf numFmtId="0" fontId="59" fillId="9" borderId="37" xfId="0" applyFont="1" applyFill="1" applyBorder="1" applyAlignment="1" applyProtection="1">
      <alignment horizontal="center"/>
      <protection locked="0"/>
    </xf>
    <xf numFmtId="0" fontId="59" fillId="9" borderId="33" xfId="0" applyFont="1" applyFill="1" applyBorder="1" applyAlignment="1" applyProtection="1">
      <alignment horizontal="center"/>
      <protection locked="0"/>
    </xf>
    <xf numFmtId="0" fontId="59" fillId="9" borderId="110" xfId="0" applyFont="1" applyFill="1" applyBorder="1" applyAlignment="1" applyProtection="1">
      <alignment horizontal="center"/>
      <protection locked="0"/>
    </xf>
    <xf numFmtId="0" fontId="59" fillId="9" borderId="17" xfId="0" applyFont="1" applyFill="1" applyBorder="1" applyAlignment="1" applyProtection="1">
      <alignment horizontal="center"/>
      <protection locked="0"/>
    </xf>
    <xf numFmtId="165" fontId="3" fillId="3" borderId="19" xfId="4" applyFont="1" applyFill="1" applyBorder="1" applyAlignment="1" applyProtection="1">
      <alignment wrapText="1"/>
    </xf>
    <xf numFmtId="165" fontId="3" fillId="3" borderId="11" xfId="4" applyFont="1" applyFill="1" applyBorder="1" applyAlignment="1" applyProtection="1">
      <alignment wrapText="1"/>
    </xf>
    <xf numFmtId="165" fontId="3" fillId="9" borderId="123" xfId="4" applyFont="1" applyFill="1" applyBorder="1" applyAlignment="1" applyProtection="1">
      <alignment horizontal="center"/>
      <protection locked="0"/>
    </xf>
    <xf numFmtId="165" fontId="3" fillId="9" borderId="32" xfId="4" applyFont="1" applyFill="1" applyBorder="1" applyAlignment="1" applyProtection="1">
      <alignment horizontal="center"/>
      <protection locked="0"/>
    </xf>
    <xf numFmtId="165" fontId="3" fillId="9" borderId="36" xfId="4" applyFont="1" applyFill="1" applyBorder="1" applyAlignment="1" applyProtection="1">
      <alignment horizontal="center"/>
      <protection locked="0"/>
    </xf>
    <xf numFmtId="165" fontId="3" fillId="9" borderId="126" xfId="4" applyFont="1" applyFill="1" applyBorder="1" applyAlignment="1" applyProtection="1">
      <alignment horizontal="center"/>
      <protection locked="0"/>
    </xf>
    <xf numFmtId="165" fontId="3" fillId="9" borderId="127" xfId="4" applyFont="1" applyFill="1" applyBorder="1" applyAlignment="1" applyProtection="1">
      <alignment horizontal="center"/>
      <protection locked="0"/>
    </xf>
    <xf numFmtId="165" fontId="3" fillId="9" borderId="128" xfId="4" applyFont="1" applyFill="1" applyBorder="1" applyAlignment="1" applyProtection="1">
      <alignment horizontal="center"/>
      <protection locked="0"/>
    </xf>
    <xf numFmtId="0" fontId="59" fillId="9" borderId="35" xfId="0" applyFont="1" applyFill="1" applyBorder="1" applyAlignment="1" applyProtection="1">
      <alignment horizontal="center"/>
      <protection locked="0"/>
    </xf>
    <xf numFmtId="0" fontId="59" fillId="9" borderId="32" xfId="0" applyFont="1" applyFill="1" applyBorder="1" applyAlignment="1" applyProtection="1">
      <alignment horizontal="center"/>
      <protection locked="0"/>
    </xf>
    <xf numFmtId="0" fontId="59" fillId="9" borderId="129" xfId="0" applyFont="1" applyFill="1" applyBorder="1" applyAlignment="1" applyProtection="1">
      <alignment horizontal="center"/>
      <protection locked="0"/>
    </xf>
    <xf numFmtId="0" fontId="59" fillId="9" borderId="127" xfId="0" applyFont="1" applyFill="1" applyBorder="1" applyAlignment="1" applyProtection="1">
      <alignment horizontal="center"/>
      <protection locked="0"/>
    </xf>
    <xf numFmtId="0" fontId="59" fillId="9" borderId="105" xfId="0" applyFont="1" applyFill="1" applyBorder="1" applyAlignment="1" applyProtection="1">
      <alignment horizontal="center"/>
      <protection locked="0"/>
    </xf>
    <xf numFmtId="0" fontId="59" fillId="9" borderId="130" xfId="0" applyFont="1" applyFill="1" applyBorder="1" applyAlignment="1" applyProtection="1">
      <alignment horizontal="center"/>
      <protection locked="0"/>
    </xf>
    <xf numFmtId="165" fontId="3" fillId="9" borderId="135" xfId="4" applyFont="1" applyFill="1" applyBorder="1" applyAlignment="1" applyProtection="1">
      <alignment horizontal="center"/>
      <protection locked="0"/>
    </xf>
    <xf numFmtId="165" fontId="3" fillId="9" borderId="136" xfId="4" applyFont="1" applyFill="1" applyBorder="1" applyAlignment="1" applyProtection="1">
      <alignment horizontal="center"/>
      <protection locked="0"/>
    </xf>
    <xf numFmtId="165" fontId="3" fillId="9" borderId="137" xfId="4" applyFont="1" applyFill="1" applyBorder="1" applyAlignment="1" applyProtection="1">
      <alignment horizontal="center"/>
      <protection locked="0"/>
    </xf>
    <xf numFmtId="0" fontId="59" fillId="9" borderId="138" xfId="0" applyFont="1" applyFill="1" applyBorder="1" applyAlignment="1" applyProtection="1">
      <alignment horizontal="center"/>
      <protection locked="0"/>
    </xf>
    <xf numFmtId="0" fontId="59" fillId="9" borderId="136" xfId="0" applyFont="1" applyFill="1" applyBorder="1" applyAlignment="1" applyProtection="1">
      <alignment horizontal="center"/>
      <protection locked="0"/>
    </xf>
    <xf numFmtId="0" fontId="59" fillId="9" borderId="139" xfId="0" applyFont="1" applyFill="1" applyBorder="1" applyAlignment="1" applyProtection="1">
      <alignment horizontal="center"/>
      <protection locked="0"/>
    </xf>
    <xf numFmtId="0" fontId="5" fillId="11" borderId="70" xfId="0" applyFont="1" applyFill="1" applyBorder="1" applyAlignment="1">
      <alignment wrapText="1"/>
    </xf>
    <xf numFmtId="0" fontId="5" fillId="11" borderId="71" xfId="0" applyFont="1" applyFill="1" applyBorder="1" applyAlignment="1">
      <alignment wrapText="1"/>
    </xf>
    <xf numFmtId="165" fontId="3" fillId="3" borderId="133" xfId="4" applyFont="1" applyFill="1" applyBorder="1" applyAlignment="1" applyProtection="1">
      <alignment wrapText="1"/>
    </xf>
    <xf numFmtId="165" fontId="3" fillId="3" borderId="142" xfId="4" applyFont="1" applyFill="1" applyBorder="1" applyAlignment="1" applyProtection="1">
      <alignment wrapText="1"/>
    </xf>
    <xf numFmtId="0" fontId="16" fillId="3" borderId="68" xfId="0" applyFont="1" applyFill="1" applyBorder="1" applyAlignment="1">
      <alignment horizontal="center" vertical="center" wrapText="1"/>
    </xf>
    <xf numFmtId="0" fontId="16" fillId="3" borderId="69" xfId="0" applyFont="1" applyFill="1" applyBorder="1" applyAlignment="1">
      <alignment horizontal="center" vertical="center" wrapText="1"/>
    </xf>
    <xf numFmtId="0" fontId="16" fillId="3" borderId="67" xfId="0" applyFont="1" applyFill="1" applyBorder="1" applyAlignment="1">
      <alignment horizontal="center" vertical="center" wrapText="1"/>
    </xf>
    <xf numFmtId="0" fontId="59" fillId="9" borderId="39" xfId="0" applyFont="1" applyFill="1" applyBorder="1" applyAlignment="1" applyProtection="1">
      <alignment horizontal="left"/>
      <protection locked="0"/>
    </xf>
    <xf numFmtId="0" fontId="59" fillId="9" borderId="40" xfId="0" applyFont="1" applyFill="1" applyBorder="1" applyAlignment="1" applyProtection="1">
      <alignment horizontal="left"/>
      <protection locked="0"/>
    </xf>
    <xf numFmtId="0" fontId="59" fillId="9" borderId="43" xfId="0" applyFont="1" applyFill="1" applyBorder="1" applyAlignment="1" applyProtection="1">
      <alignment horizontal="left"/>
      <protection locked="0"/>
    </xf>
    <xf numFmtId="0" fontId="59" fillId="9" borderId="10" xfId="0" applyFont="1" applyFill="1" applyBorder="1" applyAlignment="1" applyProtection="1">
      <alignment horizontal="center"/>
      <protection locked="0"/>
    </xf>
    <xf numFmtId="0" fontId="59" fillId="9" borderId="12" xfId="0" applyFont="1" applyFill="1" applyBorder="1" applyAlignment="1" applyProtection="1">
      <alignment horizontal="center"/>
      <protection locked="0"/>
    </xf>
    <xf numFmtId="0" fontId="25" fillId="0" borderId="0" xfId="0" applyFont="1" applyAlignment="1">
      <alignment horizontal="center"/>
    </xf>
    <xf numFmtId="0" fontId="25" fillId="3" borderId="0" xfId="0" applyFont="1" applyFill="1"/>
    <xf numFmtId="0" fontId="25" fillId="3" borderId="25" xfId="0" applyFont="1" applyFill="1" applyBorder="1"/>
    <xf numFmtId="0" fontId="59" fillId="9" borderId="41" xfId="0" applyFont="1" applyFill="1" applyBorder="1" applyAlignment="1" applyProtection="1">
      <alignment horizontal="left"/>
      <protection locked="0"/>
    </xf>
    <xf numFmtId="0" fontId="0" fillId="11" borderId="89" xfId="0" applyFill="1" applyBorder="1" applyAlignment="1" applyProtection="1">
      <alignment horizontal="left"/>
      <protection locked="0"/>
    </xf>
    <xf numFmtId="0" fontId="0" fillId="11" borderId="87" xfId="0" applyFill="1" applyBorder="1" applyAlignment="1" applyProtection="1">
      <alignment horizontal="left"/>
      <protection locked="0"/>
    </xf>
    <xf numFmtId="0" fontId="0" fillId="11" borderId="90" xfId="0" applyFill="1" applyBorder="1" applyAlignment="1" applyProtection="1">
      <alignment horizontal="left"/>
      <protection locked="0"/>
    </xf>
    <xf numFmtId="0" fontId="25" fillId="0" borderId="0" xfId="0" applyFont="1" applyAlignment="1">
      <alignment horizontal="right"/>
    </xf>
    <xf numFmtId="0" fontId="16" fillId="0" borderId="74" xfId="0" applyFont="1" applyBorder="1" applyAlignment="1">
      <alignment horizontal="center" vertical="center" wrapText="1"/>
    </xf>
    <xf numFmtId="0" fontId="16" fillId="0" borderId="76" xfId="0" applyFont="1" applyBorder="1" applyAlignment="1">
      <alignment horizontal="center" vertical="center" wrapText="1"/>
    </xf>
    <xf numFmtId="0" fontId="5" fillId="11" borderId="86" xfId="0" applyFont="1" applyFill="1" applyBorder="1" applyAlignment="1" applyProtection="1">
      <alignment horizontal="left" wrapText="1"/>
      <protection locked="0"/>
    </xf>
    <xf numFmtId="0" fontId="5" fillId="11" borderId="87" xfId="0" applyFont="1" applyFill="1" applyBorder="1" applyAlignment="1" applyProtection="1">
      <alignment horizontal="left" wrapText="1"/>
      <protection locked="0"/>
    </xf>
    <xf numFmtId="0" fontId="5" fillId="11" borderId="88" xfId="0" applyFont="1" applyFill="1" applyBorder="1" applyAlignment="1" applyProtection="1">
      <alignment horizontal="left" wrapText="1"/>
      <protection locked="0"/>
    </xf>
    <xf numFmtId="165" fontId="3" fillId="9" borderId="42" xfId="4" applyFont="1" applyFill="1" applyBorder="1" applyAlignment="1" applyProtection="1">
      <alignment horizontal="left"/>
      <protection locked="0"/>
    </xf>
    <xf numFmtId="165" fontId="3" fillId="9" borderId="40" xfId="4" applyFont="1" applyFill="1" applyBorder="1" applyAlignment="1" applyProtection="1">
      <alignment horizontal="left"/>
      <protection locked="0"/>
    </xf>
    <xf numFmtId="165" fontId="3" fillId="9" borderId="41" xfId="4" applyFont="1" applyFill="1" applyBorder="1" applyAlignment="1" applyProtection="1">
      <alignment horizontal="left"/>
      <protection locked="0"/>
    </xf>
    <xf numFmtId="0" fontId="26" fillId="0" borderId="0" xfId="0" applyFont="1" applyAlignment="1">
      <alignment horizontal="center" vertical="center"/>
    </xf>
    <xf numFmtId="165" fontId="3" fillId="9" borderId="73" xfId="4" applyFont="1" applyFill="1" applyBorder="1" applyAlignment="1" applyProtection="1">
      <alignment horizontal="left"/>
      <protection locked="0"/>
    </xf>
    <xf numFmtId="165" fontId="3" fillId="9" borderId="50" xfId="4" applyFont="1" applyFill="1" applyBorder="1" applyAlignment="1" applyProtection="1">
      <alignment horizontal="left"/>
      <protection locked="0"/>
    </xf>
    <xf numFmtId="165" fontId="3" fillId="9" borderId="45" xfId="4" applyFont="1" applyFill="1" applyBorder="1" applyAlignment="1" applyProtection="1">
      <alignment horizontal="left"/>
      <protection locked="0"/>
    </xf>
    <xf numFmtId="165" fontId="3" fillId="9" borderId="10" xfId="4" applyFont="1" applyFill="1" applyBorder="1" applyAlignment="1" applyProtection="1">
      <alignment horizontal="left"/>
      <protection locked="0"/>
    </xf>
    <xf numFmtId="165" fontId="3" fillId="9" borderId="11" xfId="4" applyFont="1" applyFill="1" applyBorder="1" applyAlignment="1" applyProtection="1">
      <alignment horizontal="left"/>
      <protection locked="0"/>
    </xf>
    <xf numFmtId="165" fontId="3" fillId="9" borderId="12" xfId="4" applyFont="1" applyFill="1" applyBorder="1" applyAlignment="1" applyProtection="1">
      <alignment horizontal="left"/>
      <protection locked="0"/>
    </xf>
    <xf numFmtId="0" fontId="59" fillId="9" borderId="42" xfId="0" applyFont="1" applyFill="1" applyBorder="1" applyAlignment="1" applyProtection="1">
      <alignment horizontal="left"/>
      <protection locked="0"/>
    </xf>
    <xf numFmtId="0" fontId="19" fillId="3" borderId="35" xfId="0" applyFont="1" applyFill="1" applyBorder="1" applyAlignment="1">
      <alignment horizontal="center" vertical="center" wrapText="1"/>
    </xf>
    <xf numFmtId="0" fontId="19" fillId="3" borderId="32" xfId="0" applyFont="1" applyFill="1" applyBorder="1" applyAlignment="1">
      <alignment horizontal="center" vertical="center" wrapText="1"/>
    </xf>
    <xf numFmtId="0" fontId="19" fillId="3" borderId="37" xfId="0" applyFont="1" applyFill="1" applyBorder="1" applyAlignment="1">
      <alignment horizontal="center" vertical="center" wrapText="1"/>
    </xf>
    <xf numFmtId="0" fontId="19" fillId="3" borderId="33" xfId="0" applyFont="1" applyFill="1" applyBorder="1" applyAlignment="1">
      <alignment horizontal="center" vertical="center" wrapText="1"/>
    </xf>
    <xf numFmtId="0" fontId="5" fillId="11" borderId="86" xfId="0" applyFont="1" applyFill="1" applyBorder="1" applyAlignment="1" applyProtection="1">
      <alignment horizontal="center" vertical="center" wrapText="1"/>
      <protection locked="0"/>
    </xf>
    <xf numFmtId="0" fontId="5" fillId="11" borderId="87" xfId="0" applyFont="1" applyFill="1" applyBorder="1" applyAlignment="1" applyProtection="1">
      <alignment horizontal="center" vertical="center" wrapText="1"/>
      <protection locked="0"/>
    </xf>
    <xf numFmtId="0" fontId="5" fillId="11" borderId="88" xfId="0" applyFont="1" applyFill="1" applyBorder="1" applyAlignment="1" applyProtection="1">
      <alignment horizontal="center" vertical="center" wrapText="1"/>
      <protection locked="0"/>
    </xf>
    <xf numFmtId="0" fontId="0" fillId="11" borderId="89" xfId="0" applyFill="1" applyBorder="1" applyAlignment="1" applyProtection="1">
      <alignment horizontal="center" vertical="center"/>
      <protection locked="0"/>
    </xf>
    <xf numFmtId="0" fontId="0" fillId="11" borderId="87" xfId="0" applyFill="1" applyBorder="1" applyAlignment="1" applyProtection="1">
      <alignment horizontal="center" vertical="center"/>
      <protection locked="0"/>
    </xf>
    <xf numFmtId="0" fontId="0" fillId="11" borderId="90" xfId="0" applyFill="1" applyBorder="1" applyAlignment="1" applyProtection="1">
      <alignment horizontal="center" vertical="center"/>
      <protection locked="0"/>
    </xf>
    <xf numFmtId="0" fontId="25" fillId="3" borderId="0" xfId="0" applyFont="1" applyFill="1" applyAlignment="1">
      <alignment horizontal="center" wrapText="1"/>
    </xf>
    <xf numFmtId="14" fontId="0" fillId="5" borderId="0" xfId="0" applyNumberFormat="1" applyFill="1" applyAlignment="1">
      <alignment horizontal="center"/>
    </xf>
    <xf numFmtId="0" fontId="0" fillId="5" borderId="2" xfId="0" applyFill="1" applyBorder="1" applyAlignment="1" applyProtection="1">
      <alignment horizontal="center"/>
      <protection locked="0"/>
    </xf>
    <xf numFmtId="0" fontId="26" fillId="0" borderId="0" xfId="0" applyFont="1" applyAlignment="1">
      <alignment horizontal="center" wrapText="1"/>
    </xf>
    <xf numFmtId="0" fontId="3" fillId="9" borderId="39" xfId="0" applyFont="1" applyFill="1" applyBorder="1" applyAlignment="1" applyProtection="1">
      <alignment horizontal="left"/>
      <protection locked="0"/>
    </xf>
    <xf numFmtId="0" fontId="3" fillId="9" borderId="40" xfId="0" applyFont="1" applyFill="1" applyBorder="1" applyAlignment="1" applyProtection="1">
      <alignment horizontal="left"/>
      <protection locked="0"/>
    </xf>
    <xf numFmtId="0" fontId="3" fillId="9" borderId="43" xfId="0" applyFont="1" applyFill="1" applyBorder="1" applyAlignment="1" applyProtection="1">
      <alignment horizontal="left"/>
      <protection locked="0"/>
    </xf>
    <xf numFmtId="165" fontId="3" fillId="3" borderId="6" xfId="4" applyFont="1" applyFill="1" applyBorder="1" applyAlignment="1" applyProtection="1">
      <alignment vertical="center" wrapText="1"/>
    </xf>
    <xf numFmtId="0" fontId="3" fillId="9" borderId="41" xfId="0" applyFont="1" applyFill="1" applyBorder="1" applyAlignment="1" applyProtection="1">
      <alignment horizontal="left"/>
      <protection locked="0"/>
    </xf>
    <xf numFmtId="0" fontId="3" fillId="9" borderId="42" xfId="0" applyFont="1" applyFill="1" applyBorder="1" applyAlignment="1" applyProtection="1">
      <alignment horizontal="left"/>
      <protection locked="0"/>
    </xf>
    <xf numFmtId="167" fontId="52" fillId="3" borderId="32" xfId="0" applyNumberFormat="1" applyFont="1" applyFill="1" applyBorder="1" applyAlignment="1">
      <alignment horizontal="center" vertical="center" wrapText="1"/>
    </xf>
    <xf numFmtId="167" fontId="52" fillId="3" borderId="36" xfId="0" applyNumberFormat="1" applyFont="1" applyFill="1" applyBorder="1" applyAlignment="1">
      <alignment horizontal="center" vertical="center" wrapText="1"/>
    </xf>
    <xf numFmtId="167" fontId="52" fillId="3" borderId="33" xfId="0" applyNumberFormat="1" applyFont="1" applyFill="1" applyBorder="1" applyAlignment="1">
      <alignment horizontal="center" vertical="center" wrapText="1"/>
    </xf>
    <xf numFmtId="167" fontId="52" fillId="3" borderId="38" xfId="0" applyNumberFormat="1" applyFont="1" applyFill="1" applyBorder="1" applyAlignment="1">
      <alignment horizontal="center" vertical="center" wrapText="1"/>
    </xf>
    <xf numFmtId="0" fontId="51" fillId="3" borderId="35" xfId="0" applyFont="1" applyFill="1" applyBorder="1" applyAlignment="1">
      <alignment horizontal="center" vertical="center" wrapText="1"/>
    </xf>
    <xf numFmtId="0" fontId="51" fillId="3" borderId="32" xfId="0" applyFont="1" applyFill="1" applyBorder="1" applyAlignment="1">
      <alignment horizontal="center" vertical="center" wrapText="1"/>
    </xf>
    <xf numFmtId="0" fontId="51" fillId="3" borderId="37" xfId="0" applyFont="1" applyFill="1" applyBorder="1" applyAlignment="1">
      <alignment horizontal="center" vertical="center" wrapText="1"/>
    </xf>
    <xf numFmtId="0" fontId="51" fillId="3" borderId="33" xfId="0" applyFont="1" applyFill="1" applyBorder="1" applyAlignment="1">
      <alignment horizontal="center" vertical="center" wrapText="1"/>
    </xf>
    <xf numFmtId="0" fontId="26" fillId="0" borderId="65" xfId="0" applyFont="1" applyBorder="1" applyAlignment="1">
      <alignment horizontal="center" vertical="center"/>
    </xf>
    <xf numFmtId="0" fontId="26" fillId="0" borderId="80" xfId="0" applyFont="1" applyBorder="1" applyAlignment="1">
      <alignment horizontal="center" vertical="center"/>
    </xf>
    <xf numFmtId="0" fontId="26" fillId="0" borderId="77" xfId="0" applyFont="1" applyBorder="1" applyAlignment="1">
      <alignment horizontal="center" vertical="center"/>
    </xf>
    <xf numFmtId="0" fontId="26" fillId="0" borderId="78" xfId="0" applyFont="1" applyBorder="1" applyAlignment="1">
      <alignment horizontal="center" vertical="center"/>
    </xf>
    <xf numFmtId="0" fontId="26" fillId="0" borderId="79" xfId="0" applyFont="1" applyBorder="1" applyAlignment="1">
      <alignment horizontal="center" vertical="center"/>
    </xf>
    <xf numFmtId="0" fontId="37" fillId="2" borderId="39" xfId="0" applyFont="1" applyFill="1" applyBorder="1" applyAlignment="1">
      <alignment horizontal="center" vertical="top"/>
    </xf>
    <xf numFmtId="0" fontId="37" fillId="2" borderId="40" xfId="0" applyFont="1" applyFill="1" applyBorder="1" applyAlignment="1">
      <alignment horizontal="center" vertical="top"/>
    </xf>
    <xf numFmtId="0" fontId="37" fillId="2" borderId="41" xfId="0" applyFont="1" applyFill="1" applyBorder="1" applyAlignment="1">
      <alignment horizontal="center" vertical="top"/>
    </xf>
    <xf numFmtId="49" fontId="25" fillId="5" borderId="60" xfId="0" applyNumberFormat="1" applyFont="1" applyFill="1" applyBorder="1" applyAlignment="1">
      <alignment horizontal="left"/>
    </xf>
    <xf numFmtId="49" fontId="25" fillId="5" borderId="47" xfId="0" applyNumberFormat="1" applyFont="1" applyFill="1" applyBorder="1" applyAlignment="1">
      <alignment horizontal="left"/>
    </xf>
    <xf numFmtId="49" fontId="25" fillId="5" borderId="61" xfId="0" applyNumberFormat="1" applyFont="1" applyFill="1" applyBorder="1" applyAlignment="1">
      <alignment horizontal="left"/>
    </xf>
    <xf numFmtId="0" fontId="25" fillId="5" borderId="60" xfId="0" applyFont="1" applyFill="1" applyBorder="1" applyAlignment="1">
      <alignment horizontal="left"/>
    </xf>
    <xf numFmtId="0" fontId="25" fillId="5" borderId="61" xfId="0" applyFont="1" applyFill="1" applyBorder="1" applyAlignment="1">
      <alignment horizontal="left"/>
    </xf>
    <xf numFmtId="14" fontId="25" fillId="5" borderId="60" xfId="0" applyNumberFormat="1" applyFont="1" applyFill="1" applyBorder="1" applyAlignment="1">
      <alignment horizontal="left"/>
    </xf>
    <xf numFmtId="14" fontId="25" fillId="5" borderId="47" xfId="0" applyNumberFormat="1" applyFont="1" applyFill="1" applyBorder="1" applyAlignment="1">
      <alignment horizontal="left"/>
    </xf>
    <xf numFmtId="14" fontId="25" fillId="5" borderId="61" xfId="0" applyNumberFormat="1" applyFont="1" applyFill="1" applyBorder="1" applyAlignment="1">
      <alignment horizontal="left"/>
    </xf>
    <xf numFmtId="0" fontId="26" fillId="0" borderId="74" xfId="0" applyFont="1" applyBorder="1" applyAlignment="1">
      <alignment horizontal="center" vertical="center"/>
    </xf>
    <xf numFmtId="0" fontId="26" fillId="0" borderId="75" xfId="0" applyFont="1" applyBorder="1" applyAlignment="1">
      <alignment horizontal="center" vertical="center"/>
    </xf>
    <xf numFmtId="0" fontId="26" fillId="0" borderId="76" xfId="0" applyFont="1" applyBorder="1" applyAlignment="1">
      <alignment horizontal="center" vertical="center"/>
    </xf>
    <xf numFmtId="0" fontId="26" fillId="0" borderId="74" xfId="0" applyFont="1" applyBorder="1" applyAlignment="1">
      <alignment horizontal="center" vertical="center" wrapText="1"/>
    </xf>
    <xf numFmtId="0" fontId="26" fillId="0" borderId="75" xfId="0" applyFont="1" applyBorder="1" applyAlignment="1">
      <alignment horizontal="center" vertical="center" wrapText="1"/>
    </xf>
    <xf numFmtId="0" fontId="26" fillId="0" borderId="76" xfId="0" applyFont="1" applyBorder="1" applyAlignment="1">
      <alignment horizontal="center" vertical="center" wrapText="1"/>
    </xf>
    <xf numFmtId="0" fontId="26" fillId="0" borderId="77" xfId="0" applyFont="1" applyBorder="1" applyAlignment="1">
      <alignment horizontal="center" vertical="center" wrapText="1"/>
    </xf>
    <xf numFmtId="0" fontId="26" fillId="0" borderId="78" xfId="0" applyFont="1" applyBorder="1" applyAlignment="1">
      <alignment horizontal="center" vertical="center" wrapText="1"/>
    </xf>
    <xf numFmtId="0" fontId="26" fillId="0" borderId="79" xfId="0" applyFont="1" applyBorder="1" applyAlignment="1">
      <alignment horizontal="center" vertical="center" wrapText="1"/>
    </xf>
  </cellXfs>
  <cellStyles count="10">
    <cellStyle name="Comma" xfId="3" builtinId="3"/>
    <cellStyle name="Currency" xfId="4" builtinId="4"/>
    <cellStyle name="Currency 2" xfId="7" xr:uid="{B207A8F3-621F-473C-A536-6793B459F603}"/>
    <cellStyle name="Currency 3" xfId="8" xr:uid="{4EC9D6D5-0069-4891-B0C5-02E6914AAFD7}"/>
    <cellStyle name="Hyperlink" xfId="1" builtinId="8"/>
    <cellStyle name="Normal" xfId="0" builtinId="0"/>
    <cellStyle name="Normal 2" xfId="2" xr:uid="{3CCA3701-CD99-4E03-8CCC-710A37485D14}"/>
    <cellStyle name="Normal 3" xfId="6" xr:uid="{2AF098F2-DB9A-4C70-BE1F-F0180A09B880}"/>
    <cellStyle name="Percent" xfId="5" builtinId="5"/>
    <cellStyle name="Percent 2" xfId="9" xr:uid="{F5498903-D7F6-4BAD-9A09-4C23DBBF68F0}"/>
  </cellStyles>
  <dxfs count="15">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054D77"/>
      <color rgb="FF25A72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7.png"/><Relationship Id="rId3" Type="http://schemas.openxmlformats.org/officeDocument/2006/relationships/image" Target="../media/image3.png"/><Relationship Id="rId7" Type="http://schemas.openxmlformats.org/officeDocument/2006/relationships/image" Target="../media/image6.png"/><Relationship Id="rId2" Type="http://schemas.openxmlformats.org/officeDocument/2006/relationships/image" Target="../media/image2.jfif"/><Relationship Id="rId1" Type="http://schemas.openxmlformats.org/officeDocument/2006/relationships/image" Target="../media/image1.png"/><Relationship Id="rId6" Type="http://schemas.openxmlformats.org/officeDocument/2006/relationships/image" Target="../media/image5.png"/><Relationship Id="rId5" Type="http://schemas.openxmlformats.org/officeDocument/2006/relationships/image" Target="../media/image4.png"/><Relationship Id="rId4" Type="http://schemas.openxmlformats.org/officeDocument/2006/relationships/hyperlink" Target="mailto:cs-specialpurpose@cornwall.ca"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2.jfif"/></Relationships>
</file>

<file path=xl/drawings/_rels/drawing3.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2.jfif"/></Relationships>
</file>

<file path=xl/drawings/_rels/drawing4.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2.jfif"/></Relationships>
</file>

<file path=xl/drawings/_rels/drawing5.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2.jfif"/></Relationships>
</file>

<file path=xl/drawings/_rels/drawing6.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2.jfif"/></Relationships>
</file>

<file path=xl/drawings/_rels/drawing7.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2.jfif"/></Relationships>
</file>

<file path=xl/drawings/drawing1.xml><?xml version="1.0" encoding="utf-8"?>
<xdr:wsDr xmlns:xdr="http://schemas.openxmlformats.org/drawingml/2006/spreadsheetDrawing" xmlns:a="http://schemas.openxmlformats.org/drawingml/2006/main">
  <xdr:oneCellAnchor>
    <xdr:from>
      <xdr:col>0</xdr:col>
      <xdr:colOff>70017</xdr:colOff>
      <xdr:row>91</xdr:row>
      <xdr:rowOff>103622</xdr:rowOff>
    </xdr:from>
    <xdr:ext cx="3533519" cy="4984122"/>
    <xdr:pic>
      <xdr:nvPicPr>
        <xdr:cNvPr id="4" name="Picture 3" descr="This image shows that by left clicking on the drop down box beside the word &quot;Filter&quot;, you can then choose to only show data with information on it by ensuring that their is no checkbox beside the &quot;Hide&quot; option." title="Filter functionality displayed">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1"/>
        <a:srcRect b="148"/>
        <a:stretch/>
      </xdr:blipFill>
      <xdr:spPr>
        <a:xfrm>
          <a:off x="674041" y="20257128"/>
          <a:ext cx="3533519" cy="4984122"/>
        </a:xfrm>
        <a:prstGeom prst="rect">
          <a:avLst/>
        </a:prstGeom>
      </xdr:spPr>
    </xdr:pic>
    <xdr:clientData/>
  </xdr:oneCellAnchor>
  <xdr:twoCellAnchor>
    <xdr:from>
      <xdr:col>1</xdr:col>
      <xdr:colOff>165093</xdr:colOff>
      <xdr:row>103</xdr:row>
      <xdr:rowOff>110310</xdr:rowOff>
    </xdr:from>
    <xdr:to>
      <xdr:col>2</xdr:col>
      <xdr:colOff>127774</xdr:colOff>
      <xdr:row>105</xdr:row>
      <xdr:rowOff>11617</xdr:rowOff>
    </xdr:to>
    <xdr:sp macro="" textlink="">
      <xdr:nvSpPr>
        <xdr:cNvPr id="5" name="Rectangle 4">
          <a:extLst>
            <a:ext uri="{FF2B5EF4-FFF2-40B4-BE49-F238E27FC236}">
              <a16:creationId xmlns:a16="http://schemas.microsoft.com/office/drawing/2014/main" id="{00000000-0008-0000-0000-000005000000}"/>
            </a:ext>
          </a:extLst>
        </xdr:cNvPr>
        <xdr:cNvSpPr/>
      </xdr:nvSpPr>
      <xdr:spPr>
        <a:xfrm>
          <a:off x="1373142" y="22610219"/>
          <a:ext cx="566705" cy="273014"/>
        </a:xfrm>
        <a:prstGeom prst="rect">
          <a:avLst/>
        </a:prstGeom>
        <a:noFill/>
        <a:ln w="508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10</xdr:col>
      <xdr:colOff>114300</xdr:colOff>
      <xdr:row>56</xdr:row>
      <xdr:rowOff>0</xdr:rowOff>
    </xdr:from>
    <xdr:to>
      <xdr:col>10</xdr:col>
      <xdr:colOff>123825</xdr:colOff>
      <xdr:row>57</xdr:row>
      <xdr:rowOff>171450</xdr:rowOff>
    </xdr:to>
    <xdr:cxnSp macro="">
      <xdr:nvCxnSpPr>
        <xdr:cNvPr id="6" name="Straight Connector 5">
          <a:extLst>
            <a:ext uri="{FF2B5EF4-FFF2-40B4-BE49-F238E27FC236}">
              <a16:creationId xmlns:a16="http://schemas.microsoft.com/office/drawing/2014/main" id="{00000000-0008-0000-0000-000006000000}"/>
            </a:ext>
          </a:extLst>
        </xdr:cNvPr>
        <xdr:cNvCxnSpPr/>
      </xdr:nvCxnSpPr>
      <xdr:spPr>
        <a:xfrm flipH="1">
          <a:off x="6819900" y="8924925"/>
          <a:ext cx="9525" cy="371475"/>
        </a:xfrm>
        <a:prstGeom prst="line">
          <a:avLst/>
        </a:prstGeom>
        <a:ln>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4</xdr:col>
      <xdr:colOff>148555</xdr:colOff>
      <xdr:row>6</xdr:row>
      <xdr:rowOff>118424</xdr:rowOff>
    </xdr:from>
    <xdr:to>
      <xdr:col>7</xdr:col>
      <xdr:colOff>215632</xdr:colOff>
      <xdr:row>9</xdr:row>
      <xdr:rowOff>191272</xdr:rowOff>
    </xdr:to>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168677" y="1245162"/>
          <a:ext cx="1879150" cy="723335"/>
        </a:xfrm>
        <a:prstGeom prst="rect">
          <a:avLst/>
        </a:prstGeom>
      </xdr:spPr>
    </xdr:pic>
    <xdr:clientData/>
  </xdr:twoCellAnchor>
  <xdr:twoCellAnchor editAs="oneCell">
    <xdr:from>
      <xdr:col>11</xdr:col>
      <xdr:colOff>439483</xdr:colOff>
      <xdr:row>6</xdr:row>
      <xdr:rowOff>80493</xdr:rowOff>
    </xdr:from>
    <xdr:to>
      <xdr:col>14</xdr:col>
      <xdr:colOff>495228</xdr:colOff>
      <xdr:row>10</xdr:row>
      <xdr:rowOff>95109</xdr:rowOff>
    </xdr:to>
    <xdr:pic>
      <xdr:nvPicPr>
        <xdr:cNvPr id="11" name="Picture 10">
          <a:extLst>
            <a:ext uri="{FF2B5EF4-FFF2-40B4-BE49-F238E27FC236}">
              <a16:creationId xmlns:a16="http://schemas.microsoft.com/office/drawing/2014/main" id="{00000000-0008-0000-0000-00000B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4484" t="19377" r="2713" b="12673"/>
        <a:stretch/>
      </xdr:blipFill>
      <xdr:spPr>
        <a:xfrm>
          <a:off x="7687776" y="1230463"/>
          <a:ext cx="1867818" cy="897420"/>
        </a:xfrm>
        <a:prstGeom prst="rect">
          <a:avLst/>
        </a:prstGeom>
      </xdr:spPr>
    </xdr:pic>
    <xdr:clientData/>
  </xdr:twoCellAnchor>
  <xdr:twoCellAnchor>
    <xdr:from>
      <xdr:col>0</xdr:col>
      <xdr:colOff>0</xdr:colOff>
      <xdr:row>10</xdr:row>
      <xdr:rowOff>92726</xdr:rowOff>
    </xdr:from>
    <xdr:to>
      <xdr:col>19</xdr:col>
      <xdr:colOff>550035</xdr:colOff>
      <xdr:row>19</xdr:row>
      <xdr:rowOff>158563</xdr:rowOff>
    </xdr:to>
    <xdr:sp macro="" textlink="">
      <xdr:nvSpPr>
        <xdr:cNvPr id="13" name="TextBox 12">
          <a:extLst>
            <a:ext uri="{FF2B5EF4-FFF2-40B4-BE49-F238E27FC236}">
              <a16:creationId xmlns:a16="http://schemas.microsoft.com/office/drawing/2014/main" id="{00000000-0008-0000-0000-00000D000000}"/>
            </a:ext>
          </a:extLst>
        </xdr:cNvPr>
        <xdr:cNvSpPr txBox="1"/>
      </xdr:nvSpPr>
      <xdr:spPr>
        <a:xfrm>
          <a:off x="590282" y="2151807"/>
          <a:ext cx="12286224" cy="1858778"/>
        </a:xfrm>
        <a:prstGeom prst="rect">
          <a:avLst/>
        </a:prstGeom>
        <a:solidFill>
          <a:srgbClr val="054D77"/>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0" i="1" u="none" strike="noStrike">
              <a:solidFill>
                <a:schemeClr val="bg1"/>
              </a:solidFill>
              <a:effectLst/>
              <a:latin typeface="Arial" panose="020B0604020202020204" pitchFamily="34" charset="0"/>
              <a:ea typeface="+mn-ea"/>
              <a:cs typeface="Arial" panose="020B0604020202020204" pitchFamily="34" charset="0"/>
            </a:rPr>
            <a:t>Applications must be submitted by the following dates:</a:t>
          </a:r>
        </a:p>
        <a:p>
          <a:endParaRPr lang="en-US" sz="2000" b="0" i="1" u="none" strike="noStrike">
            <a:solidFill>
              <a:schemeClr val="bg1"/>
            </a:solidFill>
            <a:effectLst/>
            <a:latin typeface="Arial" panose="020B0604020202020204" pitchFamily="34" charset="0"/>
            <a:ea typeface="+mn-ea"/>
            <a:cs typeface="Arial" panose="020B0604020202020204" pitchFamily="34" charset="0"/>
          </a:endParaRPr>
        </a:p>
        <a:p>
          <a:r>
            <a:rPr lang="en-US" sz="1600" b="1" i="1" u="none" strike="noStrike">
              <a:solidFill>
                <a:schemeClr val="bg1"/>
              </a:solidFill>
              <a:effectLst/>
              <a:latin typeface="Arial" panose="020B0604020202020204" pitchFamily="34" charset="0"/>
              <a:ea typeface="+mn-ea"/>
              <a:cs typeface="Arial" panose="020B0604020202020204" pitchFamily="34" charset="0"/>
            </a:rPr>
            <a:t>Repairs</a:t>
          </a:r>
          <a:r>
            <a:rPr lang="en-US" sz="1600" b="1" i="1" u="none" strike="noStrike" baseline="0">
              <a:solidFill>
                <a:schemeClr val="bg1"/>
              </a:solidFill>
              <a:effectLst/>
              <a:latin typeface="Arial" panose="020B0604020202020204" pitchFamily="34" charset="0"/>
              <a:ea typeface="+mn-ea"/>
              <a:cs typeface="Arial" panose="020B0604020202020204" pitchFamily="34" charset="0"/>
            </a:rPr>
            <a:t> and Maintenance:</a:t>
          </a:r>
          <a:r>
            <a:rPr lang="en-US" sz="1600" b="0" i="1" u="none" strike="noStrike" baseline="0">
              <a:solidFill>
                <a:schemeClr val="bg1"/>
              </a:solidFill>
              <a:effectLst/>
              <a:latin typeface="Arial" panose="020B0604020202020204" pitchFamily="34" charset="0"/>
              <a:ea typeface="+mn-ea"/>
              <a:cs typeface="Arial" panose="020B0604020202020204" pitchFamily="34" charset="0"/>
            </a:rPr>
            <a:t> July 15th of the current year</a:t>
          </a:r>
        </a:p>
        <a:p>
          <a:r>
            <a:rPr lang="en-US" sz="1600" b="1" i="1" u="none" strike="noStrike" baseline="0">
              <a:solidFill>
                <a:schemeClr val="bg1"/>
              </a:solidFill>
              <a:effectLst/>
              <a:latin typeface="Arial" panose="020B0604020202020204" pitchFamily="34" charset="0"/>
              <a:ea typeface="+mn-ea"/>
              <a:cs typeface="Arial" panose="020B0604020202020204" pitchFamily="34" charset="0"/>
            </a:rPr>
            <a:t>Transformation: </a:t>
          </a:r>
          <a:r>
            <a:rPr lang="en-US" sz="1600" b="0" i="1" u="none" strike="noStrike" baseline="0">
              <a:solidFill>
                <a:schemeClr val="bg1"/>
              </a:solidFill>
              <a:effectLst/>
              <a:latin typeface="Arial" panose="020B0604020202020204" pitchFamily="34" charset="0"/>
              <a:ea typeface="+mn-ea"/>
              <a:cs typeface="Arial" panose="020B0604020202020204" pitchFamily="34" charset="0"/>
            </a:rPr>
            <a:t>July 15th of the current year</a:t>
          </a:r>
        </a:p>
        <a:p>
          <a:r>
            <a:rPr lang="en-US" sz="1600" b="1" i="1" u="none" strike="noStrike" baseline="0">
              <a:solidFill>
                <a:schemeClr val="bg1"/>
              </a:solidFill>
              <a:effectLst/>
              <a:latin typeface="Arial" panose="020B0604020202020204" pitchFamily="34" charset="0"/>
              <a:ea typeface="+mn-ea"/>
              <a:cs typeface="Arial" panose="020B0604020202020204" pitchFamily="34" charset="0"/>
            </a:rPr>
            <a:t>Capacity Building:</a:t>
          </a:r>
          <a:r>
            <a:rPr lang="en-US" sz="1600" b="0" i="1" u="none" strike="noStrike" baseline="0">
              <a:solidFill>
                <a:schemeClr val="bg1"/>
              </a:solidFill>
              <a:effectLst/>
              <a:latin typeface="Arial" panose="020B0604020202020204" pitchFamily="34" charset="0"/>
              <a:ea typeface="+mn-ea"/>
              <a:cs typeface="Arial" panose="020B0604020202020204" pitchFamily="34" charset="0"/>
            </a:rPr>
            <a:t> November 30th of the current year</a:t>
          </a:r>
        </a:p>
        <a:p>
          <a:r>
            <a:rPr lang="en-US" sz="1600" b="1">
              <a:solidFill>
                <a:schemeClr val="bg1"/>
              </a:solidFill>
              <a:latin typeface="Arial" panose="020B0604020202020204" pitchFamily="34" charset="0"/>
              <a:cs typeface="Arial" panose="020B0604020202020204" pitchFamily="34" charset="0"/>
            </a:rPr>
            <a:t>Play</a:t>
          </a:r>
          <a:r>
            <a:rPr lang="en-US" sz="1600" b="1" baseline="0">
              <a:solidFill>
                <a:schemeClr val="bg1"/>
              </a:solidFill>
              <a:latin typeface="Arial" panose="020B0604020202020204" pitchFamily="34" charset="0"/>
              <a:cs typeface="Arial" panose="020B0604020202020204" pitchFamily="34" charset="0"/>
            </a:rPr>
            <a:t> Based &amp; Equipement: </a:t>
          </a:r>
          <a:r>
            <a:rPr lang="en-US" sz="1600" baseline="0">
              <a:solidFill>
                <a:schemeClr val="bg1"/>
              </a:solidFill>
              <a:latin typeface="Arial" panose="020B0604020202020204" pitchFamily="34" charset="0"/>
              <a:cs typeface="Arial" panose="020B0604020202020204" pitchFamily="34" charset="0"/>
            </a:rPr>
            <a:t>September 30th of the current year</a:t>
          </a:r>
          <a:endParaRPr lang="en-US" sz="1600">
            <a:solidFill>
              <a:schemeClr val="bg1"/>
            </a:solidFill>
            <a:latin typeface="Arial" panose="020B0604020202020204" pitchFamily="34" charset="0"/>
            <a:cs typeface="Arial" panose="020B0604020202020204" pitchFamily="34" charset="0"/>
          </a:endParaRPr>
        </a:p>
        <a:p>
          <a:endParaRPr lang="en-US" sz="1400">
            <a:latin typeface="Arial" panose="020B0604020202020204" pitchFamily="34" charset="0"/>
            <a:cs typeface="Arial" panose="020B0604020202020204" pitchFamily="34" charset="0"/>
          </a:endParaRPr>
        </a:p>
      </xdr:txBody>
    </xdr:sp>
    <xdr:clientData/>
  </xdr:twoCellAnchor>
  <xdr:twoCellAnchor>
    <xdr:from>
      <xdr:col>0</xdr:col>
      <xdr:colOff>9909</xdr:colOff>
      <xdr:row>27</xdr:row>
      <xdr:rowOff>28014</xdr:rowOff>
    </xdr:from>
    <xdr:to>
      <xdr:col>19</xdr:col>
      <xdr:colOff>573686</xdr:colOff>
      <xdr:row>29</xdr:row>
      <xdr:rowOff>126066</xdr:rowOff>
    </xdr:to>
    <xdr:sp macro="" textlink="">
      <xdr:nvSpPr>
        <xdr:cNvPr id="14" name="TextBox 13">
          <a:extLst>
            <a:ext uri="{FF2B5EF4-FFF2-40B4-BE49-F238E27FC236}">
              <a16:creationId xmlns:a16="http://schemas.microsoft.com/office/drawing/2014/main" id="{00000000-0008-0000-0000-00000E000000}"/>
            </a:ext>
          </a:extLst>
        </xdr:cNvPr>
        <xdr:cNvSpPr txBox="1"/>
      </xdr:nvSpPr>
      <xdr:spPr>
        <a:xfrm>
          <a:off x="613933" y="6776825"/>
          <a:ext cx="12040241" cy="469759"/>
        </a:xfrm>
        <a:prstGeom prst="rect">
          <a:avLst/>
        </a:prstGeom>
        <a:solidFill>
          <a:srgbClr val="054D77"/>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000" b="1" i="1" u="sng" strike="noStrike">
              <a:solidFill>
                <a:schemeClr val="bg1"/>
              </a:solidFill>
              <a:effectLst/>
              <a:latin typeface="Arial" panose="020B0604020202020204" pitchFamily="34" charset="0"/>
              <a:ea typeface="+mn-ea"/>
              <a:cs typeface="Arial" panose="020B0604020202020204" pitchFamily="34" charset="0"/>
            </a:rPr>
            <a:t>Must complete</a:t>
          </a:r>
          <a:r>
            <a:rPr lang="en-US" sz="2000" b="1" i="1" u="sng" strike="noStrike" baseline="0">
              <a:solidFill>
                <a:schemeClr val="bg1"/>
              </a:solidFill>
              <a:effectLst/>
              <a:latin typeface="Arial" panose="020B0604020202020204" pitchFamily="34" charset="0"/>
              <a:ea typeface="+mn-ea"/>
              <a:cs typeface="Arial" panose="020B0604020202020204" pitchFamily="34" charset="0"/>
            </a:rPr>
            <a:t> separate application forms for different site locations</a:t>
          </a:r>
          <a:endParaRPr lang="en-US" sz="1600" b="1" u="sng">
            <a:solidFill>
              <a:schemeClr val="bg1"/>
            </a:solidFill>
            <a:latin typeface="Arial" panose="020B0604020202020204" pitchFamily="34" charset="0"/>
            <a:cs typeface="Arial" panose="020B0604020202020204" pitchFamily="34" charset="0"/>
          </a:endParaRPr>
        </a:p>
        <a:p>
          <a:endParaRPr lang="en-US" sz="1400">
            <a:latin typeface="Arial" panose="020B0604020202020204" pitchFamily="34" charset="0"/>
            <a:cs typeface="Arial" panose="020B0604020202020204" pitchFamily="34" charset="0"/>
          </a:endParaRPr>
        </a:p>
      </xdr:txBody>
    </xdr:sp>
    <xdr:clientData/>
  </xdr:twoCellAnchor>
  <xdr:twoCellAnchor>
    <xdr:from>
      <xdr:col>0</xdr:col>
      <xdr:colOff>30749</xdr:colOff>
      <xdr:row>119</xdr:row>
      <xdr:rowOff>89169</xdr:rowOff>
    </xdr:from>
    <xdr:to>
      <xdr:col>16</xdr:col>
      <xdr:colOff>144516</xdr:colOff>
      <xdr:row>123</xdr:row>
      <xdr:rowOff>104543</xdr:rowOff>
    </xdr:to>
    <xdr:sp macro="" textlink="">
      <xdr:nvSpPr>
        <xdr:cNvPr id="15" name="TextBox 14">
          <a:hlinkClick xmlns:r="http://schemas.openxmlformats.org/officeDocument/2006/relationships" r:id="rId4"/>
          <a:extLst>
            <a:ext uri="{FF2B5EF4-FFF2-40B4-BE49-F238E27FC236}">
              <a16:creationId xmlns:a16="http://schemas.microsoft.com/office/drawing/2014/main" id="{00000000-0008-0000-0000-00000F000000}"/>
            </a:ext>
          </a:extLst>
        </xdr:cNvPr>
        <xdr:cNvSpPr txBox="1"/>
      </xdr:nvSpPr>
      <xdr:spPr>
        <a:xfrm>
          <a:off x="634773" y="25806669"/>
          <a:ext cx="9778158" cy="851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a:latin typeface="Arial" panose="020B0604020202020204" pitchFamily="34" charset="0"/>
              <a:cs typeface="Arial" panose="020B0604020202020204" pitchFamily="34" charset="0"/>
            </a:rPr>
            <a:t>After the application has</a:t>
          </a:r>
          <a:r>
            <a:rPr lang="en-US" sz="1300" baseline="0">
              <a:latin typeface="Arial" panose="020B0604020202020204" pitchFamily="34" charset="0"/>
              <a:cs typeface="Arial" panose="020B0604020202020204" pitchFamily="34" charset="0"/>
            </a:rPr>
            <a:t> been completed, please verify the summary page and sign the certification/attestation section.</a:t>
          </a:r>
        </a:p>
        <a:p>
          <a:endParaRPr lang="en-US" sz="1300" baseline="0">
            <a:latin typeface="Arial" panose="020B0604020202020204" pitchFamily="34" charset="0"/>
            <a:cs typeface="Arial" panose="020B0604020202020204" pitchFamily="34" charset="0"/>
          </a:endParaRPr>
        </a:p>
        <a:p>
          <a:r>
            <a:rPr lang="en-US" sz="1300" baseline="0">
              <a:latin typeface="Arial" panose="020B0604020202020204" pitchFamily="34" charset="0"/>
              <a:cs typeface="Arial" panose="020B0604020202020204" pitchFamily="34" charset="0"/>
            </a:rPr>
            <a:t>Please submit a working copy (excel file) along with all requrired documentation, including quotes, receipts, etc. via email to</a:t>
          </a:r>
        </a:p>
        <a:p>
          <a:r>
            <a:rPr lang="en-US" sz="1300" baseline="0">
              <a:latin typeface="Arial" panose="020B0604020202020204" pitchFamily="34" charset="0"/>
              <a:cs typeface="Arial" panose="020B0604020202020204" pitchFamily="34" charset="0"/>
            </a:rPr>
            <a:t> </a:t>
          </a:r>
          <a:r>
            <a:rPr lang="en-US" sz="1300" u="sng" baseline="0">
              <a:solidFill>
                <a:srgbClr val="0070C0"/>
              </a:solidFill>
              <a:latin typeface="Arial" panose="020B0604020202020204" pitchFamily="34" charset="0"/>
              <a:cs typeface="Arial" panose="020B0604020202020204" pitchFamily="34" charset="0"/>
            </a:rPr>
            <a:t>cs-specialpurpose@cornwall.ca</a:t>
          </a:r>
        </a:p>
        <a:p>
          <a:endParaRPr lang="en-US" sz="1300">
            <a:latin typeface="Arial" panose="020B0604020202020204" pitchFamily="34" charset="0"/>
            <a:cs typeface="Arial" panose="020B0604020202020204" pitchFamily="34" charset="0"/>
          </a:endParaRPr>
        </a:p>
      </xdr:txBody>
    </xdr:sp>
    <xdr:clientData/>
  </xdr:twoCellAnchor>
  <xdr:oneCellAnchor>
    <xdr:from>
      <xdr:col>21</xdr:col>
      <xdr:colOff>70017</xdr:colOff>
      <xdr:row>91</xdr:row>
      <xdr:rowOff>103622</xdr:rowOff>
    </xdr:from>
    <xdr:ext cx="3533519" cy="4984122"/>
    <xdr:pic>
      <xdr:nvPicPr>
        <xdr:cNvPr id="7" name="Picture 6" descr="This image shows that by left clicking on the drop down box beside the word &quot;Filter&quot;, you can then choose to only show data with information on it by ensuring that their is no checkbox beside the &quot;Hide&quot; option." title="Filter functionality displayed">
          <a:extLst>
            <a:ext uri="{FF2B5EF4-FFF2-40B4-BE49-F238E27FC236}">
              <a16:creationId xmlns:a16="http://schemas.microsoft.com/office/drawing/2014/main" id="{0D294130-9E6A-4D69-8440-7FF79224997D}"/>
            </a:ext>
          </a:extLst>
        </xdr:cNvPr>
        <xdr:cNvPicPr>
          <a:picLocks noChangeAspect="1"/>
        </xdr:cNvPicPr>
      </xdr:nvPicPr>
      <xdr:blipFill rotWithShape="1">
        <a:blip xmlns:r="http://schemas.openxmlformats.org/officeDocument/2006/relationships" r:embed="rId1"/>
        <a:srcRect b="148"/>
        <a:stretch/>
      </xdr:blipFill>
      <xdr:spPr>
        <a:xfrm>
          <a:off x="683334" y="20445305"/>
          <a:ext cx="3533519" cy="4984122"/>
        </a:xfrm>
        <a:prstGeom prst="rect">
          <a:avLst/>
        </a:prstGeom>
      </xdr:spPr>
    </xdr:pic>
    <xdr:clientData/>
  </xdr:oneCellAnchor>
  <xdr:twoCellAnchor>
    <xdr:from>
      <xdr:col>22</xdr:col>
      <xdr:colOff>165093</xdr:colOff>
      <xdr:row>103</xdr:row>
      <xdr:rowOff>110310</xdr:rowOff>
    </xdr:from>
    <xdr:to>
      <xdr:col>23</xdr:col>
      <xdr:colOff>127774</xdr:colOff>
      <xdr:row>105</xdr:row>
      <xdr:rowOff>11617</xdr:rowOff>
    </xdr:to>
    <xdr:sp macro="" textlink="">
      <xdr:nvSpPr>
        <xdr:cNvPr id="12" name="Rectangle 11">
          <a:extLst>
            <a:ext uri="{FF2B5EF4-FFF2-40B4-BE49-F238E27FC236}">
              <a16:creationId xmlns:a16="http://schemas.microsoft.com/office/drawing/2014/main" id="{583CFE21-CA3C-4773-B7C9-6AF93D7EDFC1}"/>
            </a:ext>
          </a:extLst>
        </xdr:cNvPr>
        <xdr:cNvSpPr/>
      </xdr:nvSpPr>
      <xdr:spPr>
        <a:xfrm>
          <a:off x="1391727" y="22775164"/>
          <a:ext cx="575998" cy="273014"/>
        </a:xfrm>
        <a:prstGeom prst="rect">
          <a:avLst/>
        </a:prstGeom>
        <a:noFill/>
        <a:ln w="508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31</xdr:col>
      <xdr:colOff>114300</xdr:colOff>
      <xdr:row>56</xdr:row>
      <xdr:rowOff>0</xdr:rowOff>
    </xdr:from>
    <xdr:to>
      <xdr:col>31</xdr:col>
      <xdr:colOff>123825</xdr:colOff>
      <xdr:row>57</xdr:row>
      <xdr:rowOff>171450</xdr:rowOff>
    </xdr:to>
    <xdr:cxnSp macro="">
      <xdr:nvCxnSpPr>
        <xdr:cNvPr id="18" name="Straight Connector 17">
          <a:extLst>
            <a:ext uri="{FF2B5EF4-FFF2-40B4-BE49-F238E27FC236}">
              <a16:creationId xmlns:a16="http://schemas.microsoft.com/office/drawing/2014/main" id="{4E1C9D1A-CAB7-4426-B8C7-16A8AD93D932}"/>
            </a:ext>
          </a:extLst>
        </xdr:cNvPr>
        <xdr:cNvCxnSpPr/>
      </xdr:nvCxnSpPr>
      <xdr:spPr>
        <a:xfrm flipH="1">
          <a:off x="6860788" y="12991171"/>
          <a:ext cx="9525" cy="366596"/>
        </a:xfrm>
        <a:prstGeom prst="line">
          <a:avLst/>
        </a:prstGeom>
        <a:ln>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148555</xdr:colOff>
      <xdr:row>6</xdr:row>
      <xdr:rowOff>118424</xdr:rowOff>
    </xdr:from>
    <xdr:ext cx="1907029" cy="723336"/>
    <xdr:pic>
      <xdr:nvPicPr>
        <xdr:cNvPr id="21" name="Picture 20">
          <a:extLst>
            <a:ext uri="{FF2B5EF4-FFF2-40B4-BE49-F238E27FC236}">
              <a16:creationId xmlns:a16="http://schemas.microsoft.com/office/drawing/2014/main" id="{13B6ED33-7B9D-4F88-A12F-7C1B9909339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215140" y="1298595"/>
          <a:ext cx="1907029" cy="723336"/>
        </a:xfrm>
        <a:prstGeom prst="rect">
          <a:avLst/>
        </a:prstGeom>
      </xdr:spPr>
    </xdr:pic>
    <xdr:clientData/>
  </xdr:oneCellAnchor>
  <xdr:oneCellAnchor>
    <xdr:from>
      <xdr:col>32</xdr:col>
      <xdr:colOff>439483</xdr:colOff>
      <xdr:row>6</xdr:row>
      <xdr:rowOff>80493</xdr:rowOff>
    </xdr:from>
    <xdr:ext cx="1895696" cy="888128"/>
    <xdr:pic>
      <xdr:nvPicPr>
        <xdr:cNvPr id="22" name="Picture 21">
          <a:extLst>
            <a:ext uri="{FF2B5EF4-FFF2-40B4-BE49-F238E27FC236}">
              <a16:creationId xmlns:a16="http://schemas.microsoft.com/office/drawing/2014/main" id="{2826550F-CE4F-49E1-8ABF-1B87A5B00F75}"/>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4484" t="19377" r="2713" b="12673"/>
        <a:stretch/>
      </xdr:blipFill>
      <xdr:spPr>
        <a:xfrm>
          <a:off x="7799288" y="1260664"/>
          <a:ext cx="1895696" cy="888128"/>
        </a:xfrm>
        <a:prstGeom prst="rect">
          <a:avLst/>
        </a:prstGeom>
      </xdr:spPr>
    </xdr:pic>
    <xdr:clientData/>
  </xdr:oneCellAnchor>
  <xdr:twoCellAnchor>
    <xdr:from>
      <xdr:col>21</xdr:col>
      <xdr:colOff>0</xdr:colOff>
      <xdr:row>10</xdr:row>
      <xdr:rowOff>92726</xdr:rowOff>
    </xdr:from>
    <xdr:to>
      <xdr:col>40</xdr:col>
      <xdr:colOff>550035</xdr:colOff>
      <xdr:row>19</xdr:row>
      <xdr:rowOff>158563</xdr:rowOff>
    </xdr:to>
    <xdr:sp macro="" textlink="">
      <xdr:nvSpPr>
        <xdr:cNvPr id="23" name="TextBox 22">
          <a:extLst>
            <a:ext uri="{FF2B5EF4-FFF2-40B4-BE49-F238E27FC236}">
              <a16:creationId xmlns:a16="http://schemas.microsoft.com/office/drawing/2014/main" id="{6A197662-A7FC-4BA3-8B55-540552C09F69}"/>
            </a:ext>
          </a:extLst>
        </xdr:cNvPr>
        <xdr:cNvSpPr txBox="1"/>
      </xdr:nvSpPr>
      <xdr:spPr>
        <a:xfrm>
          <a:off x="590282" y="2146409"/>
          <a:ext cx="12226094" cy="1859325"/>
        </a:xfrm>
        <a:prstGeom prst="rect">
          <a:avLst/>
        </a:prstGeom>
        <a:solidFill>
          <a:srgbClr val="054D77"/>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0" i="1" u="none" strike="noStrike">
              <a:solidFill>
                <a:schemeClr val="bg1"/>
              </a:solidFill>
              <a:effectLst/>
              <a:latin typeface="Arial" panose="020B0604020202020204" pitchFamily="34" charset="0"/>
              <a:ea typeface="+mn-ea"/>
              <a:cs typeface="Arial" panose="020B0604020202020204" pitchFamily="34" charset="0"/>
            </a:rPr>
            <a:t>Les demandes doivent être soumises aux dates suivantes :</a:t>
          </a:r>
        </a:p>
        <a:p>
          <a:endParaRPr lang="en-US" sz="2000" b="0" i="1" u="none" strike="noStrike">
            <a:solidFill>
              <a:schemeClr val="bg1"/>
            </a:solidFill>
            <a:effectLst/>
            <a:latin typeface="Arial" panose="020B0604020202020204" pitchFamily="34" charset="0"/>
            <a:ea typeface="+mn-ea"/>
            <a:cs typeface="Arial" panose="020B0604020202020204" pitchFamily="34" charset="0"/>
          </a:endParaRPr>
        </a:p>
        <a:p>
          <a:r>
            <a:rPr lang="en-US" sz="1600" b="0" i="0" u="none" strike="noStrike">
              <a:solidFill>
                <a:schemeClr val="bg1"/>
              </a:solidFill>
              <a:effectLst/>
              <a:latin typeface="Arial" panose="020B0604020202020204" pitchFamily="34" charset="0"/>
              <a:ea typeface="+mn-ea"/>
              <a:cs typeface="Arial" panose="020B0604020202020204" pitchFamily="34" charset="0"/>
            </a:rPr>
            <a:t>Réparations et entretien : 15 juillet de l’année en cours</a:t>
          </a:r>
        </a:p>
        <a:p>
          <a:r>
            <a:rPr lang="en-US" sz="1600" b="0" i="0" u="none" strike="noStrike">
              <a:solidFill>
                <a:schemeClr val="bg1"/>
              </a:solidFill>
              <a:effectLst/>
              <a:latin typeface="Arial" panose="020B0604020202020204" pitchFamily="34" charset="0"/>
              <a:ea typeface="+mn-ea"/>
              <a:cs typeface="Arial" panose="020B0604020202020204" pitchFamily="34" charset="0"/>
            </a:rPr>
            <a:t>Transformation : 15 juillet de l’année en cours</a:t>
          </a:r>
        </a:p>
        <a:p>
          <a:r>
            <a:rPr lang="en-US" sz="1600" b="0" i="0" u="none" strike="noStrike">
              <a:solidFill>
                <a:schemeClr val="bg1"/>
              </a:solidFill>
              <a:effectLst/>
              <a:latin typeface="Arial" panose="020B0604020202020204" pitchFamily="34" charset="0"/>
              <a:ea typeface="+mn-ea"/>
              <a:cs typeface="Arial" panose="020B0604020202020204" pitchFamily="34" charset="0"/>
            </a:rPr>
            <a:t>Renforcement des capacités : 30 novembre de l’année en cours</a:t>
          </a:r>
        </a:p>
        <a:p>
          <a:r>
            <a:rPr lang="en-US" sz="1600" b="0" i="0" u="none" strike="noStrike">
              <a:solidFill>
                <a:schemeClr val="bg1"/>
              </a:solidFill>
              <a:effectLst/>
              <a:latin typeface="Arial" panose="020B0604020202020204" pitchFamily="34" charset="0"/>
              <a:ea typeface="+mn-ea"/>
              <a:cs typeface="Arial" panose="020B0604020202020204" pitchFamily="34" charset="0"/>
            </a:rPr>
            <a:t>Jeux et équipement : 30 septembre de l’année en cours</a:t>
          </a:r>
          <a:endParaRPr lang="en-US" sz="1400" b="0" i="0">
            <a:latin typeface="Arial" panose="020B0604020202020204" pitchFamily="34" charset="0"/>
            <a:cs typeface="Arial" panose="020B0604020202020204" pitchFamily="34" charset="0"/>
          </a:endParaRPr>
        </a:p>
      </xdr:txBody>
    </xdr:sp>
    <xdr:clientData/>
  </xdr:twoCellAnchor>
  <xdr:twoCellAnchor>
    <xdr:from>
      <xdr:col>21</xdr:col>
      <xdr:colOff>9909</xdr:colOff>
      <xdr:row>27</xdr:row>
      <xdr:rowOff>28014</xdr:rowOff>
    </xdr:from>
    <xdr:to>
      <xdr:col>40</xdr:col>
      <xdr:colOff>573686</xdr:colOff>
      <xdr:row>29</xdr:row>
      <xdr:rowOff>126066</xdr:rowOff>
    </xdr:to>
    <xdr:sp macro="" textlink="">
      <xdr:nvSpPr>
        <xdr:cNvPr id="24" name="TextBox 23">
          <a:extLst>
            <a:ext uri="{FF2B5EF4-FFF2-40B4-BE49-F238E27FC236}">
              <a16:creationId xmlns:a16="http://schemas.microsoft.com/office/drawing/2014/main" id="{D8F04903-104D-4C80-B3C5-6DF4EF833691}"/>
            </a:ext>
          </a:extLst>
        </xdr:cNvPr>
        <xdr:cNvSpPr txBox="1"/>
      </xdr:nvSpPr>
      <xdr:spPr>
        <a:xfrm>
          <a:off x="623226" y="6867429"/>
          <a:ext cx="12216801" cy="488344"/>
        </a:xfrm>
        <a:prstGeom prst="rect">
          <a:avLst/>
        </a:prstGeom>
        <a:solidFill>
          <a:srgbClr val="054D77"/>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000" b="1" i="1" u="sng" strike="noStrike">
              <a:solidFill>
                <a:schemeClr val="bg1"/>
              </a:solidFill>
              <a:effectLst/>
              <a:latin typeface="Arial" panose="020B0604020202020204" pitchFamily="34" charset="0"/>
              <a:ea typeface="+mn-ea"/>
              <a:cs typeface="Arial" panose="020B0604020202020204" pitchFamily="34" charset="0"/>
            </a:rPr>
            <a:t>Remplir des formulaires de demande distincts pour différents emplacements</a:t>
          </a:r>
          <a:endParaRPr lang="en-US" sz="1400">
            <a:latin typeface="Arial" panose="020B0604020202020204" pitchFamily="34" charset="0"/>
            <a:cs typeface="Arial" panose="020B0604020202020204" pitchFamily="34" charset="0"/>
          </a:endParaRPr>
        </a:p>
      </xdr:txBody>
    </xdr:sp>
    <xdr:clientData/>
  </xdr:twoCellAnchor>
  <xdr:twoCellAnchor>
    <xdr:from>
      <xdr:col>21</xdr:col>
      <xdr:colOff>30749</xdr:colOff>
      <xdr:row>119</xdr:row>
      <xdr:rowOff>89169</xdr:rowOff>
    </xdr:from>
    <xdr:to>
      <xdr:col>37</xdr:col>
      <xdr:colOff>144516</xdr:colOff>
      <xdr:row>123</xdr:row>
      <xdr:rowOff>104543</xdr:rowOff>
    </xdr:to>
    <xdr:sp macro="" textlink="">
      <xdr:nvSpPr>
        <xdr:cNvPr id="25" name="TextBox 24">
          <a:hlinkClick xmlns:r="http://schemas.openxmlformats.org/officeDocument/2006/relationships" r:id="rId4"/>
          <a:extLst>
            <a:ext uri="{FF2B5EF4-FFF2-40B4-BE49-F238E27FC236}">
              <a16:creationId xmlns:a16="http://schemas.microsoft.com/office/drawing/2014/main" id="{3FE7CBDD-3173-4E3C-87FD-04A2F8A21ECB}"/>
            </a:ext>
          </a:extLst>
        </xdr:cNvPr>
        <xdr:cNvSpPr txBox="1"/>
      </xdr:nvSpPr>
      <xdr:spPr>
        <a:xfrm>
          <a:off x="644066" y="26006462"/>
          <a:ext cx="9926840" cy="8703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a:latin typeface="Arial" panose="020B0604020202020204" pitchFamily="34" charset="0"/>
              <a:cs typeface="Arial" panose="020B0604020202020204" pitchFamily="34" charset="0"/>
            </a:rPr>
            <a:t>Une fois la demande remplie, veuillez vérifier la page de résumé et signer la section Attestation.</a:t>
          </a:r>
        </a:p>
        <a:p>
          <a:endParaRPr lang="en-US" sz="1300" baseline="0">
            <a:latin typeface="Arial" panose="020B0604020202020204" pitchFamily="34" charset="0"/>
            <a:cs typeface="Arial" panose="020B0604020202020204" pitchFamily="34" charset="0"/>
          </a:endParaRPr>
        </a:p>
        <a:p>
          <a:r>
            <a:rPr lang="en-US" sz="1300" baseline="0">
              <a:latin typeface="Arial" panose="020B0604020202020204" pitchFamily="34" charset="0"/>
              <a:cs typeface="Arial" panose="020B0604020202020204" pitchFamily="34" charset="0"/>
            </a:rPr>
            <a:t>Veuillez soumettre une copie de travail (fichier excel) avec tous les documents requis, y compris les devis, les reçus, etc. par courriel à </a:t>
          </a:r>
          <a:r>
            <a:rPr lang="en-US" sz="1300" u="sng" baseline="0">
              <a:solidFill>
                <a:srgbClr val="0070C0"/>
              </a:solidFill>
              <a:latin typeface="Arial" panose="020B0604020202020204" pitchFamily="34" charset="0"/>
              <a:cs typeface="Arial" panose="020B0604020202020204" pitchFamily="34" charset="0"/>
            </a:rPr>
            <a:t>cs-specialpurpose@cornwall.ca</a:t>
          </a:r>
        </a:p>
        <a:p>
          <a:endParaRPr lang="en-US" sz="1300" baseline="0">
            <a:latin typeface="Arial" panose="020B0604020202020204" pitchFamily="34" charset="0"/>
            <a:cs typeface="Arial" panose="020B0604020202020204" pitchFamily="34" charset="0"/>
          </a:endParaRPr>
        </a:p>
        <a:p>
          <a:endParaRPr lang="en-US" sz="1300">
            <a:latin typeface="Arial" panose="020B0604020202020204" pitchFamily="34" charset="0"/>
            <a:cs typeface="Arial" panose="020B0604020202020204" pitchFamily="34" charset="0"/>
          </a:endParaRPr>
        </a:p>
      </xdr:txBody>
    </xdr:sp>
    <xdr:clientData/>
  </xdr:twoCellAnchor>
  <xdr:twoCellAnchor editAs="oneCell">
    <xdr:from>
      <xdr:col>22</xdr:col>
      <xdr:colOff>0</xdr:colOff>
      <xdr:row>71</xdr:row>
      <xdr:rowOff>58877</xdr:rowOff>
    </xdr:from>
    <xdr:to>
      <xdr:col>28</xdr:col>
      <xdr:colOff>325244</xdr:colOff>
      <xdr:row>85</xdr:row>
      <xdr:rowOff>54099</xdr:rowOff>
    </xdr:to>
    <xdr:pic>
      <xdr:nvPicPr>
        <xdr:cNvPr id="20" name="Picture 19">
          <a:extLst>
            <a:ext uri="{FF2B5EF4-FFF2-40B4-BE49-F238E27FC236}">
              <a16:creationId xmlns:a16="http://schemas.microsoft.com/office/drawing/2014/main" id="{71DDFD63-B2FD-526E-9524-401D70B4F269}"/>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3204902" y="15150194"/>
          <a:ext cx="4005147" cy="3006051"/>
        </a:xfrm>
        <a:prstGeom prst="rect">
          <a:avLst/>
        </a:prstGeom>
        <a:noFill/>
        <a:ln>
          <a:noFill/>
        </a:ln>
      </xdr:spPr>
    </xdr:pic>
    <xdr:clientData/>
  </xdr:twoCellAnchor>
  <xdr:twoCellAnchor editAs="oneCell">
    <xdr:from>
      <xdr:col>21</xdr:col>
      <xdr:colOff>83634</xdr:colOff>
      <xdr:row>49</xdr:row>
      <xdr:rowOff>102219</xdr:rowOff>
    </xdr:from>
    <xdr:to>
      <xdr:col>41</xdr:col>
      <xdr:colOff>198244</xdr:colOff>
      <xdr:row>61</xdr:row>
      <xdr:rowOff>26898</xdr:rowOff>
    </xdr:to>
    <xdr:pic>
      <xdr:nvPicPr>
        <xdr:cNvPr id="28" name="Picture 27">
          <a:extLst>
            <a:ext uri="{FF2B5EF4-FFF2-40B4-BE49-F238E27FC236}">
              <a16:creationId xmlns:a16="http://schemas.microsoft.com/office/drawing/2014/main" id="{96CE5BF0-2D7E-2463-A33E-9388662D91D0}"/>
            </a:ext>
          </a:extLst>
        </xdr:cNvPr>
        <xdr:cNvPicPr>
          <a:picLocks noChangeAspect="1"/>
        </xdr:cNvPicPr>
      </xdr:nvPicPr>
      <xdr:blipFill>
        <a:blip xmlns:r="http://schemas.openxmlformats.org/officeDocument/2006/relationships" r:embed="rId6"/>
        <a:stretch>
          <a:fillRect/>
        </a:stretch>
      </xdr:blipFill>
      <xdr:spPr>
        <a:xfrm>
          <a:off x="12675219" y="10640121"/>
          <a:ext cx="12380952" cy="2257143"/>
        </a:xfrm>
        <a:prstGeom prst="rect">
          <a:avLst/>
        </a:prstGeom>
      </xdr:spPr>
    </xdr:pic>
    <xdr:clientData/>
  </xdr:twoCellAnchor>
  <xdr:twoCellAnchor editAs="oneCell">
    <xdr:from>
      <xdr:col>2</xdr:col>
      <xdr:colOff>0</xdr:colOff>
      <xdr:row>71</xdr:row>
      <xdr:rowOff>120805</xdr:rowOff>
    </xdr:from>
    <xdr:to>
      <xdr:col>8</xdr:col>
      <xdr:colOff>472478</xdr:colOff>
      <xdr:row>87</xdr:row>
      <xdr:rowOff>167302</xdr:rowOff>
    </xdr:to>
    <xdr:pic>
      <xdr:nvPicPr>
        <xdr:cNvPr id="29" name="Picture 28">
          <a:extLst>
            <a:ext uri="{FF2B5EF4-FFF2-40B4-BE49-F238E27FC236}">
              <a16:creationId xmlns:a16="http://schemas.microsoft.com/office/drawing/2014/main" id="{0F860461-EB89-C0BC-563D-3C2D1C32C5F8}"/>
            </a:ext>
          </a:extLst>
        </xdr:cNvPr>
        <xdr:cNvPicPr>
          <a:picLocks noChangeAspect="1"/>
        </xdr:cNvPicPr>
      </xdr:nvPicPr>
      <xdr:blipFill>
        <a:blip xmlns:r="http://schemas.openxmlformats.org/officeDocument/2006/relationships" r:embed="rId7"/>
        <a:stretch>
          <a:fillRect/>
        </a:stretch>
      </xdr:blipFill>
      <xdr:spPr>
        <a:xfrm>
          <a:off x="1226634" y="15212122"/>
          <a:ext cx="4152381" cy="3447619"/>
        </a:xfrm>
        <a:prstGeom prst="rect">
          <a:avLst/>
        </a:prstGeom>
      </xdr:spPr>
    </xdr:pic>
    <xdr:clientData/>
  </xdr:twoCellAnchor>
  <xdr:twoCellAnchor editAs="oneCell">
    <xdr:from>
      <xdr:col>0</xdr:col>
      <xdr:colOff>0</xdr:colOff>
      <xdr:row>50</xdr:row>
      <xdr:rowOff>0</xdr:rowOff>
    </xdr:from>
    <xdr:to>
      <xdr:col>19</xdr:col>
      <xdr:colOff>346976</xdr:colOff>
      <xdr:row>62</xdr:row>
      <xdr:rowOff>125604</xdr:rowOff>
    </xdr:to>
    <xdr:pic>
      <xdr:nvPicPr>
        <xdr:cNvPr id="30" name="Picture 29">
          <a:extLst>
            <a:ext uri="{FF2B5EF4-FFF2-40B4-BE49-F238E27FC236}">
              <a16:creationId xmlns:a16="http://schemas.microsoft.com/office/drawing/2014/main" id="{AFB8AB01-2AB7-23F6-AA8A-38AD74CFCED5}"/>
            </a:ext>
          </a:extLst>
        </xdr:cNvPr>
        <xdr:cNvPicPr>
          <a:picLocks noChangeAspect="1"/>
        </xdr:cNvPicPr>
      </xdr:nvPicPr>
      <xdr:blipFill>
        <a:blip xmlns:r="http://schemas.openxmlformats.org/officeDocument/2006/relationships" r:embed="rId8"/>
        <a:stretch>
          <a:fillRect/>
        </a:stretch>
      </xdr:blipFill>
      <xdr:spPr>
        <a:xfrm>
          <a:off x="0" y="10723756"/>
          <a:ext cx="12000000" cy="24952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227821</xdr:colOff>
      <xdr:row>54</xdr:row>
      <xdr:rowOff>126978</xdr:rowOff>
    </xdr:from>
    <xdr:to>
      <xdr:col>3</xdr:col>
      <xdr:colOff>574481</xdr:colOff>
      <xdr:row>55</xdr:row>
      <xdr:rowOff>513579</xdr:rowOff>
    </xdr:to>
    <xdr:pic>
      <xdr:nvPicPr>
        <xdr:cNvPr id="7" name="Pictur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37421" y="13494635"/>
          <a:ext cx="1565860" cy="569482"/>
        </a:xfrm>
        <a:prstGeom prst="rect">
          <a:avLst/>
        </a:prstGeom>
      </xdr:spPr>
    </xdr:pic>
    <xdr:clientData/>
  </xdr:twoCellAnchor>
  <xdr:twoCellAnchor editAs="oneCell">
    <xdr:from>
      <xdr:col>4</xdr:col>
      <xdr:colOff>608077</xdr:colOff>
      <xdr:row>54</xdr:row>
      <xdr:rowOff>24408</xdr:rowOff>
    </xdr:from>
    <xdr:to>
      <xdr:col>5</xdr:col>
      <xdr:colOff>1764091</xdr:colOff>
      <xdr:row>56</xdr:row>
      <xdr:rowOff>92402</xdr:rowOff>
    </xdr:to>
    <xdr:pic>
      <xdr:nvPicPr>
        <xdr:cNvPr id="3" name="Picture 6">
          <a:extLst>
            <a:ext uri="{FF2B5EF4-FFF2-40B4-BE49-F238E27FC236}">
              <a16:creationId xmlns:a16="http://schemas.microsoft.com/office/drawing/2014/main" id="{00000000-0008-0000-0200-000007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484" t="19377" r="2713" b="12673"/>
        <a:stretch/>
      </xdr:blipFill>
      <xdr:spPr>
        <a:xfrm>
          <a:off x="3046477" y="13392065"/>
          <a:ext cx="1786780" cy="80713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xdr:colOff>
      <xdr:row>143</xdr:row>
      <xdr:rowOff>0</xdr:rowOff>
    </xdr:from>
    <xdr:to>
      <xdr:col>18</xdr:col>
      <xdr:colOff>19051</xdr:colOff>
      <xdr:row>146</xdr:row>
      <xdr:rowOff>28575</xdr:rowOff>
    </xdr:to>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609601" y="31832550"/>
          <a:ext cx="10382250" cy="7429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300"/>
        </a:p>
      </xdr:txBody>
    </xdr:sp>
    <xdr:clientData/>
  </xdr:twoCellAnchor>
  <xdr:twoCellAnchor editAs="oneCell">
    <xdr:from>
      <xdr:col>2</xdr:col>
      <xdr:colOff>227821</xdr:colOff>
      <xdr:row>123</xdr:row>
      <xdr:rowOff>126978</xdr:rowOff>
    </xdr:from>
    <xdr:to>
      <xdr:col>3</xdr:col>
      <xdr:colOff>1184081</xdr:colOff>
      <xdr:row>125</xdr:row>
      <xdr:rowOff>37058</xdr:rowOff>
    </xdr:to>
    <xdr:pic>
      <xdr:nvPicPr>
        <xdr:cNvPr id="7" name="Picture 6">
          <a:extLst>
            <a:ext uri="{FF2B5EF4-FFF2-40B4-BE49-F238E27FC236}">
              <a16:creationId xmlns:a16="http://schemas.microsoft.com/office/drawing/2014/main" id="{3A94CEB1-686B-40E6-B642-15646347178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37421" y="13545798"/>
          <a:ext cx="1565860" cy="567305"/>
        </a:xfrm>
        <a:prstGeom prst="rect">
          <a:avLst/>
        </a:prstGeom>
      </xdr:spPr>
    </xdr:pic>
    <xdr:clientData/>
  </xdr:twoCellAnchor>
  <xdr:twoCellAnchor editAs="oneCell">
    <xdr:from>
      <xdr:col>3</xdr:col>
      <xdr:colOff>1484377</xdr:colOff>
      <xdr:row>123</xdr:row>
      <xdr:rowOff>110133</xdr:rowOff>
    </xdr:from>
    <xdr:to>
      <xdr:col>4</xdr:col>
      <xdr:colOff>1309007</xdr:colOff>
      <xdr:row>126</xdr:row>
      <xdr:rowOff>83693</xdr:rowOff>
    </xdr:to>
    <xdr:pic>
      <xdr:nvPicPr>
        <xdr:cNvPr id="2" name="Picture 7">
          <a:extLst>
            <a:ext uri="{FF2B5EF4-FFF2-40B4-BE49-F238E27FC236}">
              <a16:creationId xmlns:a16="http://schemas.microsoft.com/office/drawing/2014/main" id="{D77D099B-D845-4A7D-8A4F-E7C1B1B909D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484" t="19377" r="2713" b="12673"/>
        <a:stretch/>
      </xdr:blipFill>
      <xdr:spPr>
        <a:xfrm>
          <a:off x="3113152" y="27694533"/>
          <a:ext cx="1790590" cy="8422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227821</xdr:colOff>
      <xdr:row>71</xdr:row>
      <xdr:rowOff>126978</xdr:rowOff>
    </xdr:from>
    <xdr:to>
      <xdr:col>2</xdr:col>
      <xdr:colOff>394935</xdr:colOff>
      <xdr:row>72</xdr:row>
      <xdr:rowOff>507593</xdr:rowOff>
    </xdr:to>
    <xdr:pic>
      <xdr:nvPicPr>
        <xdr:cNvPr id="78" name="Picture 77">
          <a:extLst>
            <a:ext uri="{FF2B5EF4-FFF2-40B4-BE49-F238E27FC236}">
              <a16:creationId xmlns:a16="http://schemas.microsoft.com/office/drawing/2014/main" id="{522C499E-1166-4464-B9F9-E75DE06FED7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37421" y="13545798"/>
          <a:ext cx="1565860" cy="567305"/>
        </a:xfrm>
        <a:prstGeom prst="rect">
          <a:avLst/>
        </a:prstGeom>
      </xdr:spPr>
    </xdr:pic>
    <xdr:clientData/>
  </xdr:twoCellAnchor>
  <xdr:twoCellAnchor editAs="oneCell">
    <xdr:from>
      <xdr:col>4</xdr:col>
      <xdr:colOff>608077</xdr:colOff>
      <xdr:row>71</xdr:row>
      <xdr:rowOff>24408</xdr:rowOff>
    </xdr:from>
    <xdr:to>
      <xdr:col>5</xdr:col>
      <xdr:colOff>1236616</xdr:colOff>
      <xdr:row>73</xdr:row>
      <xdr:rowOff>110361</xdr:rowOff>
    </xdr:to>
    <xdr:pic>
      <xdr:nvPicPr>
        <xdr:cNvPr id="79" name="Picture 78">
          <a:extLst>
            <a:ext uri="{FF2B5EF4-FFF2-40B4-BE49-F238E27FC236}">
              <a16:creationId xmlns:a16="http://schemas.microsoft.com/office/drawing/2014/main" id="{147940F8-35E0-4744-B2CD-5F90D8D31BC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484" t="19377" r="2713" b="12673"/>
        <a:stretch/>
      </xdr:blipFill>
      <xdr:spPr>
        <a:xfrm>
          <a:off x="3046477" y="13443228"/>
          <a:ext cx="1786780" cy="80604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227821</xdr:colOff>
      <xdr:row>67</xdr:row>
      <xdr:rowOff>126978</xdr:rowOff>
    </xdr:from>
    <xdr:to>
      <xdr:col>3</xdr:col>
      <xdr:colOff>704021</xdr:colOff>
      <xdr:row>70</xdr:row>
      <xdr:rowOff>147820</xdr:rowOff>
    </xdr:to>
    <xdr:pic>
      <xdr:nvPicPr>
        <xdr:cNvPr id="28" name="Picture 27">
          <a:extLst>
            <a:ext uri="{FF2B5EF4-FFF2-40B4-BE49-F238E27FC236}">
              <a16:creationId xmlns:a16="http://schemas.microsoft.com/office/drawing/2014/main" id="{832CCC2B-B713-4F54-91AC-C1A16F3F6E7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37421" y="21645858"/>
          <a:ext cx="1565860" cy="689225"/>
        </a:xfrm>
        <a:prstGeom prst="rect">
          <a:avLst/>
        </a:prstGeom>
      </xdr:spPr>
    </xdr:pic>
    <xdr:clientData/>
  </xdr:twoCellAnchor>
  <xdr:twoCellAnchor editAs="oneCell">
    <xdr:from>
      <xdr:col>4</xdr:col>
      <xdr:colOff>608077</xdr:colOff>
      <xdr:row>67</xdr:row>
      <xdr:rowOff>24408</xdr:rowOff>
    </xdr:from>
    <xdr:to>
      <xdr:col>6</xdr:col>
      <xdr:colOff>787037</xdr:colOff>
      <xdr:row>71</xdr:row>
      <xdr:rowOff>89136</xdr:rowOff>
    </xdr:to>
    <xdr:pic>
      <xdr:nvPicPr>
        <xdr:cNvPr id="29" name="Picture 28">
          <a:extLst>
            <a:ext uri="{FF2B5EF4-FFF2-40B4-BE49-F238E27FC236}">
              <a16:creationId xmlns:a16="http://schemas.microsoft.com/office/drawing/2014/main" id="{648A87E3-A1BB-4E4F-B6D2-2FFFD5D58B2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484" t="19377" r="2713" b="12673"/>
        <a:stretch/>
      </xdr:blipFill>
      <xdr:spPr>
        <a:xfrm>
          <a:off x="5141977" y="21543288"/>
          <a:ext cx="1786780" cy="92796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227821</xdr:colOff>
      <xdr:row>50</xdr:row>
      <xdr:rowOff>126978</xdr:rowOff>
    </xdr:from>
    <xdr:to>
      <xdr:col>2</xdr:col>
      <xdr:colOff>574481</xdr:colOff>
      <xdr:row>53</xdr:row>
      <xdr:rowOff>80327</xdr:rowOff>
    </xdr:to>
    <xdr:pic>
      <xdr:nvPicPr>
        <xdr:cNvPr id="15" name="Picture 14">
          <a:extLst>
            <a:ext uri="{FF2B5EF4-FFF2-40B4-BE49-F238E27FC236}">
              <a16:creationId xmlns:a16="http://schemas.microsoft.com/office/drawing/2014/main" id="{A816D702-A58F-49EE-BC4A-DC298916743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37421" y="13149558"/>
          <a:ext cx="1565860" cy="567304"/>
        </a:xfrm>
        <a:prstGeom prst="rect">
          <a:avLst/>
        </a:prstGeom>
      </xdr:spPr>
    </xdr:pic>
    <xdr:clientData/>
  </xdr:twoCellAnchor>
  <xdr:twoCellAnchor editAs="oneCell">
    <xdr:from>
      <xdr:col>3</xdr:col>
      <xdr:colOff>608077</xdr:colOff>
      <xdr:row>50</xdr:row>
      <xdr:rowOff>24408</xdr:rowOff>
    </xdr:from>
    <xdr:to>
      <xdr:col>6</xdr:col>
      <xdr:colOff>566057</xdr:colOff>
      <xdr:row>54</xdr:row>
      <xdr:rowOff>33618</xdr:rowOff>
    </xdr:to>
    <xdr:pic>
      <xdr:nvPicPr>
        <xdr:cNvPr id="16" name="Picture 15">
          <a:extLst>
            <a:ext uri="{FF2B5EF4-FFF2-40B4-BE49-F238E27FC236}">
              <a16:creationId xmlns:a16="http://schemas.microsoft.com/office/drawing/2014/main" id="{3EB5341B-907D-4B21-BC99-51655E90DF7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484" t="19377" r="2713" b="12673"/>
        <a:stretch/>
      </xdr:blipFill>
      <xdr:spPr>
        <a:xfrm>
          <a:off x="3046477" y="13046988"/>
          <a:ext cx="1786780" cy="80604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582265</xdr:colOff>
      <xdr:row>26</xdr:row>
      <xdr:rowOff>94463</xdr:rowOff>
    </xdr:from>
    <xdr:to>
      <xdr:col>4</xdr:col>
      <xdr:colOff>431159</xdr:colOff>
      <xdr:row>30</xdr:row>
      <xdr:rowOff>166195</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82265" y="5773744"/>
          <a:ext cx="2813550" cy="928982"/>
        </a:xfrm>
        <a:prstGeom prst="rect">
          <a:avLst/>
        </a:prstGeom>
      </xdr:spPr>
    </xdr:pic>
    <xdr:clientData/>
  </xdr:twoCellAnchor>
  <xdr:twoCellAnchor editAs="oneCell">
    <xdr:from>
      <xdr:col>13</xdr:col>
      <xdr:colOff>327350</xdr:colOff>
      <xdr:row>27</xdr:row>
      <xdr:rowOff>109285</xdr:rowOff>
    </xdr:from>
    <xdr:to>
      <xdr:col>15</xdr:col>
      <xdr:colOff>444094</xdr:colOff>
      <xdr:row>33</xdr:row>
      <xdr:rowOff>28495</xdr:rowOff>
    </xdr:to>
    <xdr:pic>
      <xdr:nvPicPr>
        <xdr:cNvPr id="5" name="Picture 4">
          <a:extLst>
            <a:ext uri="{FF2B5EF4-FFF2-40B4-BE49-F238E27FC236}">
              <a16:creationId xmlns:a16="http://schemas.microsoft.com/office/drawing/2014/main" id="{00000000-0008-0000-0600-000005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484" t="19377" r="2713" b="12673"/>
        <a:stretch/>
      </xdr:blipFill>
      <xdr:spPr>
        <a:xfrm>
          <a:off x="11173944" y="6002879"/>
          <a:ext cx="2605150" cy="120508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38" row="5">
    <wetp:webextensionref xmlns:r="http://schemas.openxmlformats.org/officeDocument/2006/relationships" r:id="rId1"/>
  </wetp:taskpane>
</wetp:taskpanes>
</file>

<file path=xl/webextensions/webextension1.xml><?xml version="1.0" encoding="utf-8"?>
<we:webextension xmlns:we="http://schemas.microsoft.com/office/webextensions/webextension/2010/11" id="{40767B69-697A-41E4-A58B-1C3E49B9A7F3}">
  <we:reference id="wa104178772" version="1.0.0.0" store="en-US" storeType="OMEX"/>
  <we:alternateReferences>
    <we:reference id="WA104178772" version="1.0.0.0" store="WA104178772"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cornwall.ca/en/live-here/resources/Child-Care/2024-Business-Practice-Guidelines-FR.pdf" TargetMode="External"/><Relationship Id="rId2" Type="http://schemas.openxmlformats.org/officeDocument/2006/relationships/hyperlink" Target="https://www.cornwall.ca/en/live-here/resources/Child-Care/2024-Business-Practice-Guidelines-FR.pdf" TargetMode="External"/><Relationship Id="rId1" Type="http://schemas.openxmlformats.org/officeDocument/2006/relationships/hyperlink" Target="https://www.cornwall.ca/en/live-here/resources/Child-Care/2023-Business-Practice-Guidelines.pdf" TargetMode="External"/><Relationship Id="rId6" Type="http://schemas.openxmlformats.org/officeDocument/2006/relationships/drawing" Target="../drawings/drawing1.xml"/><Relationship Id="rId5" Type="http://schemas.openxmlformats.org/officeDocument/2006/relationships/printerSettings" Target="../printerSettings/printerSettings2.bin"/><Relationship Id="rId4" Type="http://schemas.openxmlformats.org/officeDocument/2006/relationships/hyperlink" Target="https://www.cornwall.ca/en/live-here/resources/Child-Care/2023-Business-Practice-Guidelines.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7.xml"/><Relationship Id="rId1" Type="http://schemas.openxmlformats.org/officeDocument/2006/relationships/printerSettings" Target="../printerSettings/printerSettings9.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6C48D-2E92-47CA-9BC8-73555A3485C1}">
  <sheetPr codeName="Sheet2"/>
  <dimension ref="B1:G39"/>
  <sheetViews>
    <sheetView workbookViewId="0">
      <selection activeCell="F39" sqref="F39"/>
    </sheetView>
  </sheetViews>
  <sheetFormatPr defaultRowHeight="15" x14ac:dyDescent="0.25"/>
  <cols>
    <col min="6" max="6" width="47.85546875" customWidth="1"/>
  </cols>
  <sheetData>
    <row r="1" spans="2:6" x14ac:dyDescent="0.25">
      <c r="B1" t="s">
        <v>19</v>
      </c>
    </row>
    <row r="2" spans="2:6" ht="16.5" x14ac:dyDescent="0.3">
      <c r="B2" t="s">
        <v>20</v>
      </c>
      <c r="F2" s="238" t="s">
        <v>59</v>
      </c>
    </row>
    <row r="3" spans="2:6" ht="16.5" x14ac:dyDescent="0.3">
      <c r="B3" t="s">
        <v>22</v>
      </c>
      <c r="F3" s="238" t="s">
        <v>65</v>
      </c>
    </row>
    <row r="4" spans="2:6" ht="16.5" x14ac:dyDescent="0.3">
      <c r="F4" s="238" t="s">
        <v>66</v>
      </c>
    </row>
    <row r="5" spans="2:6" ht="16.5" x14ac:dyDescent="0.3">
      <c r="F5" s="238" t="s">
        <v>60</v>
      </c>
    </row>
    <row r="6" spans="2:6" ht="16.5" x14ac:dyDescent="0.3">
      <c r="F6" s="238" t="s">
        <v>67</v>
      </c>
    </row>
    <row r="7" spans="2:6" ht="16.5" x14ac:dyDescent="0.3">
      <c r="B7" t="s">
        <v>31</v>
      </c>
      <c r="F7" s="238" t="s">
        <v>68</v>
      </c>
    </row>
    <row r="8" spans="2:6" ht="16.5" x14ac:dyDescent="0.3">
      <c r="B8" t="s">
        <v>32</v>
      </c>
      <c r="F8" s="238" t="s">
        <v>89</v>
      </c>
    </row>
    <row r="9" spans="2:6" ht="16.5" x14ac:dyDescent="0.3">
      <c r="F9" s="238" t="s">
        <v>90</v>
      </c>
    </row>
    <row r="10" spans="2:6" ht="16.5" x14ac:dyDescent="0.3">
      <c r="F10" s="238" t="s">
        <v>91</v>
      </c>
    </row>
    <row r="11" spans="2:6" ht="16.5" x14ac:dyDescent="0.3">
      <c r="B11" s="15" t="s">
        <v>33</v>
      </c>
      <c r="F11" s="238" t="s">
        <v>92</v>
      </c>
    </row>
    <row r="12" spans="2:6" ht="16.5" x14ac:dyDescent="0.3">
      <c r="F12" s="238" t="s">
        <v>93</v>
      </c>
    </row>
    <row r="13" spans="2:6" ht="16.5" x14ac:dyDescent="0.3">
      <c r="F13" s="238" t="s">
        <v>94</v>
      </c>
    </row>
    <row r="14" spans="2:6" ht="16.5" x14ac:dyDescent="0.3">
      <c r="B14" t="s">
        <v>34</v>
      </c>
      <c r="F14" s="238" t="s">
        <v>95</v>
      </c>
    </row>
    <row r="15" spans="2:6" ht="16.5" x14ac:dyDescent="0.3">
      <c r="F15" s="238" t="s">
        <v>69</v>
      </c>
    </row>
    <row r="16" spans="2:6" ht="16.5" x14ac:dyDescent="0.3">
      <c r="F16" s="238" t="s">
        <v>70</v>
      </c>
    </row>
    <row r="17" spans="6:7" ht="16.5" x14ac:dyDescent="0.3">
      <c r="F17" s="238" t="s">
        <v>71</v>
      </c>
      <c r="G17" s="238"/>
    </row>
    <row r="18" spans="6:7" ht="16.5" x14ac:dyDescent="0.3">
      <c r="F18" s="238" t="s">
        <v>61</v>
      </c>
    </row>
    <row r="19" spans="6:7" ht="16.5" x14ac:dyDescent="0.3">
      <c r="F19" s="238" t="s">
        <v>72</v>
      </c>
    </row>
    <row r="20" spans="6:7" ht="16.5" x14ac:dyDescent="0.3">
      <c r="F20" s="238" t="s">
        <v>73</v>
      </c>
    </row>
    <row r="21" spans="6:7" ht="16.5" x14ac:dyDescent="0.3">
      <c r="F21" s="238" t="s">
        <v>74</v>
      </c>
    </row>
    <row r="22" spans="6:7" ht="16.5" x14ac:dyDescent="0.3">
      <c r="F22" s="238" t="s">
        <v>75</v>
      </c>
    </row>
    <row r="23" spans="6:7" ht="16.5" x14ac:dyDescent="0.3">
      <c r="F23" s="238" t="s">
        <v>76</v>
      </c>
    </row>
    <row r="24" spans="6:7" ht="16.5" x14ac:dyDescent="0.3">
      <c r="F24" s="238" t="s">
        <v>77</v>
      </c>
    </row>
    <row r="25" spans="6:7" ht="16.5" x14ac:dyDescent="0.3">
      <c r="F25" s="238" t="s">
        <v>78</v>
      </c>
    </row>
    <row r="26" spans="6:7" ht="16.5" x14ac:dyDescent="0.3">
      <c r="F26" s="238" t="s">
        <v>79</v>
      </c>
    </row>
    <row r="27" spans="6:7" ht="16.5" x14ac:dyDescent="0.3">
      <c r="F27" s="238" t="s">
        <v>97</v>
      </c>
    </row>
    <row r="28" spans="6:7" ht="16.5" x14ac:dyDescent="0.3">
      <c r="F28" s="238" t="s">
        <v>80</v>
      </c>
    </row>
    <row r="29" spans="6:7" ht="16.5" x14ac:dyDescent="0.3">
      <c r="F29" s="238" t="s">
        <v>81</v>
      </c>
    </row>
    <row r="30" spans="6:7" ht="16.5" x14ac:dyDescent="0.3">
      <c r="F30" s="238" t="s">
        <v>82</v>
      </c>
    </row>
    <row r="31" spans="6:7" ht="16.5" x14ac:dyDescent="0.3">
      <c r="F31" s="238" t="s">
        <v>83</v>
      </c>
    </row>
    <row r="32" spans="6:7" ht="16.5" x14ac:dyDescent="0.3">
      <c r="F32" s="238" t="s">
        <v>62</v>
      </c>
    </row>
    <row r="33" spans="6:6" ht="16.5" x14ac:dyDescent="0.3">
      <c r="F33" s="238" t="s">
        <v>63</v>
      </c>
    </row>
    <row r="34" spans="6:6" ht="16.5" x14ac:dyDescent="0.3">
      <c r="F34" s="238" t="s">
        <v>64</v>
      </c>
    </row>
    <row r="35" spans="6:6" ht="16.5" x14ac:dyDescent="0.3">
      <c r="F35" s="238" t="s">
        <v>84</v>
      </c>
    </row>
    <row r="36" spans="6:6" ht="16.5" x14ac:dyDescent="0.3">
      <c r="F36" s="238" t="s">
        <v>85</v>
      </c>
    </row>
    <row r="37" spans="6:6" ht="16.5" x14ac:dyDescent="0.3">
      <c r="F37" s="238" t="s">
        <v>86</v>
      </c>
    </row>
    <row r="38" spans="6:6" ht="16.5" x14ac:dyDescent="0.3">
      <c r="F38" s="238" t="s">
        <v>87</v>
      </c>
    </row>
    <row r="39" spans="6:6" ht="16.5" x14ac:dyDescent="0.3">
      <c r="F39" s="238" t="s">
        <v>88</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AD8ED-5593-450D-8344-DF86C062413D}">
  <sheetPr codeName="Sheet21"/>
  <dimension ref="A1:AS126"/>
  <sheetViews>
    <sheetView showGridLines="0" zoomScale="82" zoomScaleNormal="82" workbookViewId="0">
      <selection activeCell="A21" sqref="A21:XFD21"/>
    </sheetView>
  </sheetViews>
  <sheetFormatPr defaultRowHeight="15" x14ac:dyDescent="0.25"/>
  <cols>
    <col min="21" max="21" width="4.7109375" style="14" customWidth="1"/>
  </cols>
  <sheetData>
    <row r="1" spans="1:41" ht="15" customHeight="1" x14ac:dyDescent="0.25">
      <c r="A1" s="350" t="s">
        <v>0</v>
      </c>
      <c r="B1" s="351"/>
      <c r="C1" s="351"/>
      <c r="D1" s="351"/>
      <c r="E1" s="351"/>
      <c r="F1" s="351"/>
      <c r="G1" s="351"/>
      <c r="H1" s="351"/>
      <c r="I1" s="351"/>
      <c r="J1" s="351"/>
      <c r="K1" s="351"/>
      <c r="L1" s="351"/>
      <c r="M1" s="351"/>
      <c r="N1" s="351"/>
      <c r="O1" s="351"/>
      <c r="P1" s="351"/>
      <c r="Q1" s="351"/>
      <c r="R1" s="351"/>
      <c r="S1" s="351"/>
      <c r="T1" s="352"/>
      <c r="V1" s="350" t="s">
        <v>35</v>
      </c>
      <c r="W1" s="351"/>
      <c r="X1" s="351"/>
      <c r="Y1" s="351"/>
      <c r="Z1" s="351"/>
      <c r="AA1" s="351"/>
      <c r="AB1" s="351"/>
      <c r="AC1" s="351"/>
      <c r="AD1" s="351"/>
      <c r="AE1" s="351"/>
      <c r="AF1" s="351"/>
      <c r="AG1" s="351"/>
      <c r="AH1" s="351"/>
      <c r="AI1" s="351"/>
      <c r="AJ1" s="351"/>
      <c r="AK1" s="351"/>
      <c r="AL1" s="351"/>
      <c r="AM1" s="351"/>
      <c r="AN1" s="351"/>
      <c r="AO1" s="352"/>
    </row>
    <row r="2" spans="1:41" ht="15" customHeight="1" x14ac:dyDescent="0.25">
      <c r="A2" s="353"/>
      <c r="B2" s="354"/>
      <c r="C2" s="354"/>
      <c r="D2" s="354"/>
      <c r="E2" s="354"/>
      <c r="F2" s="354"/>
      <c r="G2" s="354"/>
      <c r="H2" s="354"/>
      <c r="I2" s="354"/>
      <c r="J2" s="354"/>
      <c r="K2" s="354"/>
      <c r="L2" s="354"/>
      <c r="M2" s="354"/>
      <c r="N2" s="354"/>
      <c r="O2" s="354"/>
      <c r="P2" s="354"/>
      <c r="Q2" s="354"/>
      <c r="R2" s="354"/>
      <c r="S2" s="354"/>
      <c r="T2" s="355"/>
      <c r="V2" s="353"/>
      <c r="W2" s="354"/>
      <c r="X2" s="354"/>
      <c r="Y2" s="354"/>
      <c r="Z2" s="354"/>
      <c r="AA2" s="354"/>
      <c r="AB2" s="354"/>
      <c r="AC2" s="354"/>
      <c r="AD2" s="354"/>
      <c r="AE2" s="354"/>
      <c r="AF2" s="354"/>
      <c r="AG2" s="354"/>
      <c r="AH2" s="354"/>
      <c r="AI2" s="354"/>
      <c r="AJ2" s="354"/>
      <c r="AK2" s="354"/>
      <c r="AL2" s="354"/>
      <c r="AM2" s="354"/>
      <c r="AN2" s="354"/>
      <c r="AO2" s="355"/>
    </row>
    <row r="3" spans="1:41" ht="15" customHeight="1" x14ac:dyDescent="0.25">
      <c r="A3" s="353"/>
      <c r="B3" s="354"/>
      <c r="C3" s="354"/>
      <c r="D3" s="354"/>
      <c r="E3" s="354"/>
      <c r="F3" s="354"/>
      <c r="G3" s="354"/>
      <c r="H3" s="354"/>
      <c r="I3" s="354"/>
      <c r="J3" s="354"/>
      <c r="K3" s="354"/>
      <c r="L3" s="354"/>
      <c r="M3" s="354"/>
      <c r="N3" s="354"/>
      <c r="O3" s="354"/>
      <c r="P3" s="354"/>
      <c r="Q3" s="354"/>
      <c r="R3" s="354"/>
      <c r="S3" s="354"/>
      <c r="T3" s="355"/>
      <c r="V3" s="353"/>
      <c r="W3" s="354"/>
      <c r="X3" s="354"/>
      <c r="Y3" s="354"/>
      <c r="Z3" s="354"/>
      <c r="AA3" s="354"/>
      <c r="AB3" s="354"/>
      <c r="AC3" s="354"/>
      <c r="AD3" s="354"/>
      <c r="AE3" s="354"/>
      <c r="AF3" s="354"/>
      <c r="AG3" s="354"/>
      <c r="AH3" s="354"/>
      <c r="AI3" s="354"/>
      <c r="AJ3" s="354"/>
      <c r="AK3" s="354"/>
      <c r="AL3" s="354"/>
      <c r="AM3" s="354"/>
      <c r="AN3" s="354"/>
      <c r="AO3" s="355"/>
    </row>
    <row r="4" spans="1:41" ht="15" customHeight="1" thickBot="1" x14ac:dyDescent="0.3">
      <c r="A4" s="356"/>
      <c r="B4" s="357"/>
      <c r="C4" s="357"/>
      <c r="D4" s="357"/>
      <c r="E4" s="357"/>
      <c r="F4" s="357"/>
      <c r="G4" s="357"/>
      <c r="H4" s="357"/>
      <c r="I4" s="357"/>
      <c r="J4" s="357"/>
      <c r="K4" s="357"/>
      <c r="L4" s="357"/>
      <c r="M4" s="357"/>
      <c r="N4" s="357"/>
      <c r="O4" s="357"/>
      <c r="P4" s="357"/>
      <c r="Q4" s="357"/>
      <c r="R4" s="357"/>
      <c r="S4" s="357"/>
      <c r="T4" s="358"/>
      <c r="V4" s="356"/>
      <c r="W4" s="357"/>
      <c r="X4" s="357"/>
      <c r="Y4" s="357"/>
      <c r="Z4" s="357"/>
      <c r="AA4" s="357"/>
      <c r="AB4" s="357"/>
      <c r="AC4" s="357"/>
      <c r="AD4" s="357"/>
      <c r="AE4" s="357"/>
      <c r="AF4" s="357"/>
      <c r="AG4" s="357"/>
      <c r="AH4" s="357"/>
      <c r="AI4" s="357"/>
      <c r="AJ4" s="357"/>
      <c r="AK4" s="357"/>
      <c r="AL4" s="357"/>
      <c r="AM4" s="357"/>
      <c r="AN4" s="357"/>
      <c r="AO4" s="358"/>
    </row>
    <row r="5" spans="1:41" ht="15.75" x14ac:dyDescent="0.25">
      <c r="A5" s="2"/>
      <c r="B5" s="2"/>
      <c r="C5" s="2"/>
      <c r="D5" s="2"/>
      <c r="E5" s="2"/>
      <c r="F5" s="2"/>
      <c r="G5" s="2"/>
      <c r="H5" s="2"/>
      <c r="I5" s="2"/>
      <c r="J5" s="2"/>
      <c r="K5" s="3"/>
      <c r="L5" s="4"/>
      <c r="M5" s="5"/>
      <c r="N5" s="4"/>
      <c r="O5" s="4"/>
      <c r="P5" s="4"/>
      <c r="Q5" s="4"/>
      <c r="R5" s="4"/>
      <c r="S5" s="4"/>
      <c r="V5" s="2"/>
      <c r="W5" s="2"/>
      <c r="X5" s="2"/>
      <c r="Y5" s="2"/>
      <c r="Z5" s="2"/>
      <c r="AA5" s="2"/>
      <c r="AB5" s="2"/>
      <c r="AC5" s="2"/>
      <c r="AD5" s="2"/>
      <c r="AE5" s="2"/>
      <c r="AF5" s="3"/>
      <c r="AG5" s="4"/>
      <c r="AH5" s="5"/>
      <c r="AI5" s="4"/>
      <c r="AJ5" s="4"/>
      <c r="AK5" s="4"/>
      <c r="AL5" s="4"/>
      <c r="AM5" s="4"/>
      <c r="AN5" s="4"/>
    </row>
    <row r="6" spans="1:41" ht="16.5" x14ac:dyDescent="0.25">
      <c r="A6" s="359" t="s">
        <v>1</v>
      </c>
      <c r="B6" s="359"/>
      <c r="C6" s="359"/>
      <c r="D6" s="359"/>
      <c r="E6" s="359"/>
      <c r="F6" s="359"/>
      <c r="G6" s="359"/>
      <c r="H6" s="359"/>
      <c r="I6" s="359"/>
      <c r="J6" s="359"/>
      <c r="K6" s="359"/>
      <c r="L6" s="359"/>
      <c r="M6" s="359"/>
      <c r="N6" s="359"/>
      <c r="O6" s="359"/>
      <c r="P6" s="359"/>
      <c r="Q6" s="359"/>
      <c r="R6" s="359"/>
      <c r="S6" s="359"/>
      <c r="T6" s="359"/>
      <c r="V6" s="359" t="s">
        <v>36</v>
      </c>
      <c r="W6" s="359"/>
      <c r="X6" s="359"/>
      <c r="Y6" s="359"/>
      <c r="Z6" s="359"/>
      <c r="AA6" s="359"/>
      <c r="AB6" s="359"/>
      <c r="AC6" s="359"/>
      <c r="AD6" s="359"/>
      <c r="AE6" s="359"/>
      <c r="AF6" s="359"/>
      <c r="AG6" s="359"/>
      <c r="AH6" s="359"/>
      <c r="AI6" s="359"/>
      <c r="AJ6" s="359"/>
      <c r="AK6" s="359"/>
      <c r="AL6" s="359"/>
      <c r="AM6" s="359"/>
      <c r="AN6" s="359"/>
      <c r="AO6" s="359"/>
    </row>
    <row r="7" spans="1:41" ht="16.5" x14ac:dyDescent="0.25">
      <c r="A7" s="6"/>
      <c r="B7" s="6"/>
      <c r="C7" s="6"/>
      <c r="D7" s="6"/>
      <c r="E7" s="6"/>
      <c r="F7" s="6"/>
      <c r="G7" s="6"/>
      <c r="H7" s="148"/>
      <c r="I7" s="148"/>
      <c r="J7" s="148"/>
      <c r="K7" s="148"/>
      <c r="L7" s="148"/>
      <c r="M7" s="5"/>
      <c r="N7" s="4"/>
      <c r="O7" s="4"/>
      <c r="P7" s="4"/>
      <c r="Q7" s="4"/>
      <c r="R7" s="4"/>
      <c r="S7" s="4"/>
      <c r="V7" s="6"/>
      <c r="W7" s="6"/>
      <c r="X7" s="6"/>
      <c r="Y7" s="6"/>
      <c r="Z7" s="6"/>
      <c r="AA7" s="6"/>
      <c r="AB7" s="6"/>
      <c r="AC7" s="148"/>
      <c r="AD7" s="148"/>
      <c r="AE7" s="148"/>
      <c r="AF7" s="148"/>
      <c r="AG7" s="148"/>
      <c r="AH7" s="5"/>
      <c r="AI7" s="4"/>
      <c r="AJ7" s="4"/>
      <c r="AK7" s="4"/>
      <c r="AL7" s="4"/>
      <c r="AM7" s="4"/>
      <c r="AN7" s="4"/>
    </row>
    <row r="8" spans="1:41" ht="18" x14ac:dyDescent="0.25">
      <c r="A8" s="360"/>
      <c r="B8" s="360"/>
      <c r="C8" s="360"/>
      <c r="D8" s="360"/>
      <c r="E8" s="360"/>
      <c r="F8" s="360"/>
      <c r="G8" s="360"/>
      <c r="H8" s="360"/>
      <c r="I8" s="360"/>
      <c r="J8" s="360"/>
      <c r="K8" s="360"/>
      <c r="L8" s="360"/>
      <c r="M8" s="360"/>
      <c r="N8" s="360"/>
      <c r="O8" s="360"/>
      <c r="P8" s="360"/>
      <c r="Q8" s="360"/>
      <c r="R8" s="360"/>
      <c r="S8" s="360"/>
      <c r="T8" s="360"/>
      <c r="V8" s="360"/>
      <c r="W8" s="360"/>
      <c r="X8" s="360"/>
      <c r="Y8" s="360"/>
      <c r="Z8" s="360"/>
      <c r="AA8" s="360"/>
      <c r="AB8" s="360"/>
      <c r="AC8" s="360"/>
      <c r="AD8" s="360"/>
      <c r="AE8" s="360"/>
      <c r="AF8" s="360"/>
      <c r="AG8" s="360"/>
      <c r="AH8" s="360"/>
      <c r="AI8" s="360"/>
      <c r="AJ8" s="360"/>
      <c r="AK8" s="360"/>
      <c r="AL8" s="360"/>
      <c r="AM8" s="360"/>
      <c r="AN8" s="360"/>
      <c r="AO8" s="360"/>
    </row>
    <row r="9" spans="1:41" ht="16.5" x14ac:dyDescent="0.25">
      <c r="A9" s="361"/>
      <c r="B9" s="361"/>
      <c r="C9" s="361"/>
      <c r="D9" s="361"/>
      <c r="E9" s="361"/>
      <c r="F9" s="361"/>
      <c r="G9" s="361"/>
      <c r="H9" s="361"/>
      <c r="I9" s="361"/>
      <c r="J9" s="361"/>
      <c r="K9" s="361"/>
      <c r="L9" s="361"/>
      <c r="M9" s="361"/>
      <c r="N9" s="361"/>
      <c r="O9" s="361"/>
      <c r="P9" s="361"/>
      <c r="Q9" s="361"/>
      <c r="R9" s="361"/>
      <c r="S9" s="361"/>
      <c r="T9" s="361"/>
      <c r="V9" s="361"/>
      <c r="W9" s="361"/>
      <c r="X9" s="361"/>
      <c r="Y9" s="361"/>
      <c r="Z9" s="361"/>
      <c r="AA9" s="361"/>
      <c r="AB9" s="361"/>
      <c r="AC9" s="361"/>
      <c r="AD9" s="361"/>
      <c r="AE9" s="361"/>
      <c r="AF9" s="361"/>
      <c r="AG9" s="361"/>
      <c r="AH9" s="361"/>
      <c r="AI9" s="361"/>
      <c r="AJ9" s="361"/>
      <c r="AK9" s="361"/>
      <c r="AL9" s="361"/>
      <c r="AM9" s="361"/>
      <c r="AN9" s="361"/>
      <c r="AO9" s="361"/>
    </row>
    <row r="10" spans="1:41" ht="18" x14ac:dyDescent="0.25">
      <c r="A10" s="360"/>
      <c r="B10" s="360"/>
      <c r="C10" s="360"/>
      <c r="D10" s="360"/>
      <c r="E10" s="360"/>
      <c r="F10" s="360"/>
      <c r="G10" s="360"/>
      <c r="H10" s="360"/>
      <c r="I10" s="360"/>
      <c r="J10" s="360"/>
      <c r="K10" s="360"/>
      <c r="L10" s="360"/>
      <c r="M10" s="360"/>
      <c r="N10" s="360"/>
      <c r="O10" s="360"/>
      <c r="P10" s="360"/>
      <c r="Q10" s="360"/>
      <c r="R10" s="360"/>
      <c r="S10" s="360"/>
      <c r="T10" s="360"/>
      <c r="V10" s="360"/>
      <c r="W10" s="360"/>
      <c r="X10" s="360"/>
      <c r="Y10" s="360"/>
      <c r="Z10" s="360"/>
      <c r="AA10" s="360"/>
      <c r="AB10" s="360"/>
      <c r="AC10" s="360"/>
      <c r="AD10" s="360"/>
      <c r="AE10" s="360"/>
      <c r="AF10" s="360"/>
      <c r="AG10" s="360"/>
      <c r="AH10" s="360"/>
      <c r="AI10" s="360"/>
      <c r="AJ10" s="360"/>
      <c r="AK10" s="360"/>
      <c r="AL10" s="360"/>
      <c r="AM10" s="360"/>
      <c r="AN10" s="360"/>
      <c r="AO10" s="360"/>
    </row>
    <row r="11" spans="1:41" x14ac:dyDescent="0.25">
      <c r="A11" s="7"/>
      <c r="B11" s="7"/>
      <c r="C11" s="7"/>
      <c r="D11" s="7"/>
      <c r="E11" s="7"/>
      <c r="F11" s="7"/>
      <c r="G11" s="7"/>
      <c r="H11" s="7"/>
      <c r="I11" s="7"/>
      <c r="J11" s="7"/>
      <c r="K11" s="7"/>
      <c r="L11" s="7"/>
      <c r="M11" s="7"/>
      <c r="N11" s="4"/>
      <c r="O11" s="4"/>
      <c r="P11" s="4"/>
      <c r="Q11" s="4"/>
      <c r="R11" s="4"/>
      <c r="S11" s="4"/>
      <c r="V11" s="7"/>
      <c r="W11" s="7"/>
      <c r="X11" s="7"/>
      <c r="Y11" s="7"/>
      <c r="Z11" s="7"/>
      <c r="AA11" s="7"/>
      <c r="AB11" s="7"/>
      <c r="AC11" s="7"/>
      <c r="AD11" s="7"/>
      <c r="AE11" s="7"/>
      <c r="AF11" s="7"/>
      <c r="AG11" s="7"/>
      <c r="AH11" s="7"/>
      <c r="AI11" s="4"/>
      <c r="AJ11" s="4"/>
      <c r="AK11" s="4"/>
      <c r="AL11" s="4"/>
      <c r="AM11" s="4"/>
      <c r="AN11" s="4"/>
    </row>
    <row r="12" spans="1:41" ht="18" customHeight="1" x14ac:dyDescent="0.25">
      <c r="A12" s="112"/>
      <c r="B12" s="112"/>
      <c r="C12" s="112"/>
      <c r="D12" s="112"/>
      <c r="E12" s="112"/>
      <c r="F12" s="112"/>
      <c r="G12" s="112"/>
      <c r="H12" s="112"/>
      <c r="I12" s="112"/>
      <c r="J12" s="112"/>
      <c r="K12" s="112"/>
      <c r="L12" s="112"/>
      <c r="M12" s="112"/>
      <c r="N12" s="112"/>
      <c r="O12" s="112"/>
      <c r="P12" s="112"/>
      <c r="Q12" s="112"/>
      <c r="R12" s="112"/>
      <c r="S12" s="112"/>
      <c r="T12" s="112"/>
      <c r="V12" s="112"/>
      <c r="W12" s="112"/>
      <c r="X12" s="112"/>
      <c r="Y12" s="112"/>
      <c r="Z12" s="112"/>
      <c r="AA12" s="112"/>
      <c r="AB12" s="112"/>
      <c r="AC12" s="112"/>
      <c r="AD12" s="112"/>
      <c r="AE12" s="112"/>
      <c r="AF12" s="112"/>
      <c r="AG12" s="112"/>
      <c r="AH12" s="112"/>
      <c r="AI12" s="112"/>
      <c r="AJ12" s="112"/>
      <c r="AK12" s="112"/>
      <c r="AL12" s="112"/>
      <c r="AM12" s="112"/>
      <c r="AN12" s="112"/>
      <c r="AO12" s="112"/>
    </row>
    <row r="13" spans="1:41" ht="15.75" customHeight="1" x14ac:dyDescent="0.25">
      <c r="A13" s="112"/>
      <c r="B13" s="112"/>
      <c r="C13" s="112"/>
      <c r="D13" s="112"/>
      <c r="E13" s="112"/>
      <c r="F13" s="112"/>
      <c r="G13" s="112"/>
      <c r="H13" s="112"/>
      <c r="I13" s="112"/>
      <c r="J13" s="112"/>
      <c r="K13" s="112"/>
      <c r="L13" s="112"/>
      <c r="M13" s="112"/>
      <c r="N13" s="112"/>
      <c r="O13" s="112"/>
      <c r="P13" s="112"/>
      <c r="Q13" s="112"/>
      <c r="R13" s="112"/>
      <c r="S13" s="112"/>
      <c r="T13" s="112"/>
      <c r="V13" s="112"/>
      <c r="W13" s="112"/>
      <c r="X13" s="112"/>
      <c r="Y13" s="112"/>
      <c r="Z13" s="112"/>
      <c r="AA13" s="112"/>
      <c r="AB13" s="112"/>
      <c r="AC13" s="112"/>
      <c r="AD13" s="112"/>
      <c r="AE13" s="112"/>
      <c r="AF13" s="112"/>
      <c r="AG13" s="112"/>
      <c r="AH13" s="112"/>
      <c r="AI13" s="112"/>
      <c r="AJ13" s="112"/>
      <c r="AK13" s="112"/>
      <c r="AL13" s="112"/>
      <c r="AM13" s="112"/>
      <c r="AN13" s="112"/>
      <c r="AO13" s="112"/>
    </row>
    <row r="14" spans="1:41" ht="15.75" customHeight="1" x14ac:dyDescent="0.25">
      <c r="A14" s="112"/>
      <c r="B14" s="112"/>
      <c r="C14" s="112"/>
      <c r="D14" s="112"/>
      <c r="E14" s="112"/>
      <c r="F14" s="112"/>
      <c r="G14" s="112"/>
      <c r="H14" s="112"/>
      <c r="I14" s="112"/>
      <c r="J14" s="112"/>
      <c r="K14" s="112"/>
      <c r="L14" s="112"/>
      <c r="M14" s="112"/>
      <c r="N14" s="112"/>
      <c r="O14" s="112"/>
      <c r="P14" s="112"/>
      <c r="Q14" s="112"/>
      <c r="R14" s="112"/>
      <c r="S14" s="112"/>
      <c r="T14" s="112"/>
      <c r="V14" s="112"/>
      <c r="W14" s="112"/>
      <c r="X14" s="112"/>
      <c r="Y14" s="112"/>
      <c r="Z14" s="112"/>
      <c r="AA14" s="112"/>
      <c r="AB14" s="112"/>
      <c r="AC14" s="112"/>
      <c r="AD14" s="112"/>
      <c r="AE14" s="112"/>
      <c r="AF14" s="112"/>
      <c r="AG14" s="112"/>
      <c r="AH14" s="112"/>
      <c r="AI14" s="112"/>
      <c r="AJ14" s="112"/>
      <c r="AK14" s="112"/>
      <c r="AL14" s="112"/>
      <c r="AM14" s="112"/>
      <c r="AN14" s="112"/>
      <c r="AO14" s="112"/>
    </row>
    <row r="15" spans="1:41" ht="15" customHeight="1" x14ac:dyDescent="0.25">
      <c r="A15" s="112"/>
      <c r="B15" s="112"/>
      <c r="C15" s="112"/>
      <c r="D15" s="112"/>
      <c r="E15" s="112"/>
      <c r="F15" s="112"/>
      <c r="G15" s="112"/>
      <c r="H15" s="112"/>
      <c r="I15" s="112"/>
      <c r="J15" s="112"/>
      <c r="K15" s="112"/>
      <c r="L15" s="112"/>
      <c r="M15" s="112"/>
      <c r="N15" s="112"/>
      <c r="O15" s="112"/>
      <c r="P15" s="112"/>
      <c r="Q15" s="112"/>
      <c r="R15" s="112"/>
      <c r="S15" s="112"/>
      <c r="T15" s="112"/>
      <c r="V15" s="112"/>
      <c r="W15" s="112"/>
      <c r="X15" s="112"/>
      <c r="Y15" s="112"/>
      <c r="Z15" s="112"/>
      <c r="AA15" s="112"/>
      <c r="AB15" s="112"/>
      <c r="AC15" s="112"/>
      <c r="AD15" s="112"/>
      <c r="AE15" s="112"/>
      <c r="AF15" s="112"/>
      <c r="AG15" s="112"/>
      <c r="AH15" s="112"/>
      <c r="AI15" s="112"/>
      <c r="AJ15" s="112"/>
      <c r="AK15" s="112"/>
      <c r="AL15" s="112"/>
      <c r="AM15" s="112"/>
      <c r="AN15" s="112"/>
      <c r="AO15" s="112"/>
    </row>
    <row r="16" spans="1:41" ht="15" customHeight="1" x14ac:dyDescent="0.25">
      <c r="A16" s="112"/>
      <c r="B16" s="112"/>
      <c r="C16" s="112"/>
      <c r="D16" s="112"/>
      <c r="E16" s="112"/>
      <c r="F16" s="112"/>
      <c r="G16" s="112"/>
      <c r="H16" s="112"/>
      <c r="I16" s="112"/>
      <c r="J16" s="112"/>
      <c r="K16" s="112"/>
      <c r="L16" s="112"/>
      <c r="M16" s="112"/>
      <c r="N16" s="112"/>
      <c r="O16" s="112"/>
      <c r="P16" s="112"/>
      <c r="Q16" s="112"/>
      <c r="R16" s="112"/>
      <c r="S16" s="112"/>
      <c r="T16" s="112"/>
      <c r="V16" s="112"/>
      <c r="W16" s="112"/>
      <c r="X16" s="112"/>
      <c r="Y16" s="112"/>
      <c r="Z16" s="112"/>
      <c r="AA16" s="112"/>
      <c r="AB16" s="112"/>
      <c r="AC16" s="112"/>
      <c r="AD16" s="112"/>
      <c r="AE16" s="112"/>
      <c r="AF16" s="112"/>
      <c r="AG16" s="112"/>
      <c r="AH16" s="112"/>
      <c r="AI16" s="112"/>
      <c r="AJ16" s="112"/>
      <c r="AK16" s="112"/>
      <c r="AL16" s="112"/>
      <c r="AM16" s="112"/>
      <c r="AN16" s="112"/>
      <c r="AO16" s="112"/>
    </row>
    <row r="17" spans="1:41" x14ac:dyDescent="0.25">
      <c r="A17" s="1"/>
      <c r="B17" s="1"/>
      <c r="C17" s="1"/>
      <c r="D17" s="1"/>
      <c r="E17" s="1"/>
      <c r="F17" s="1"/>
      <c r="G17" s="1"/>
      <c r="H17" s="1"/>
      <c r="I17" s="1"/>
      <c r="J17" s="1"/>
      <c r="K17" s="1"/>
      <c r="L17" s="4"/>
      <c r="M17" s="5"/>
      <c r="N17" s="4"/>
      <c r="O17" s="4"/>
      <c r="P17" s="4"/>
      <c r="Q17" s="4"/>
      <c r="R17" s="4"/>
      <c r="S17" s="4"/>
      <c r="V17" s="1"/>
      <c r="W17" s="1"/>
      <c r="X17" s="1"/>
      <c r="Y17" s="1"/>
      <c r="Z17" s="1"/>
      <c r="AA17" s="1"/>
      <c r="AB17" s="1"/>
      <c r="AC17" s="1"/>
      <c r="AD17" s="1"/>
      <c r="AE17" s="1"/>
      <c r="AF17" s="1"/>
      <c r="AG17" s="4"/>
      <c r="AH17" s="5"/>
      <c r="AI17" s="4"/>
      <c r="AJ17" s="4"/>
      <c r="AK17" s="4"/>
      <c r="AL17" s="4"/>
      <c r="AM17" s="4"/>
      <c r="AN17" s="4"/>
    </row>
    <row r="18" spans="1:41" x14ac:dyDescent="0.25">
      <c r="A18" s="1"/>
      <c r="B18" s="1"/>
      <c r="C18" s="1"/>
      <c r="D18" s="1"/>
      <c r="E18" s="1"/>
      <c r="F18" s="1"/>
      <c r="G18" s="1"/>
      <c r="H18" s="1"/>
      <c r="I18" s="1"/>
      <c r="J18" s="1"/>
      <c r="K18" s="1"/>
      <c r="L18" s="4"/>
      <c r="M18" s="5"/>
      <c r="N18" s="4"/>
      <c r="O18" s="4"/>
      <c r="P18" s="4"/>
      <c r="Q18" s="4"/>
      <c r="R18" s="4"/>
      <c r="S18" s="4"/>
      <c r="V18" s="1"/>
      <c r="W18" s="1"/>
      <c r="X18" s="1"/>
      <c r="Y18" s="1"/>
      <c r="Z18" s="1"/>
      <c r="AA18" s="1"/>
      <c r="AB18" s="1"/>
      <c r="AC18" s="1"/>
      <c r="AD18" s="1"/>
      <c r="AE18" s="1"/>
      <c r="AF18" s="1"/>
      <c r="AG18" s="4"/>
      <c r="AH18" s="5"/>
      <c r="AI18" s="4"/>
      <c r="AJ18" s="4"/>
      <c r="AK18" s="4"/>
      <c r="AL18" s="4"/>
      <c r="AM18" s="4"/>
      <c r="AN18" s="4"/>
    </row>
    <row r="20" spans="1:41" ht="12" customHeight="1" x14ac:dyDescent="0.25"/>
    <row r="21" spans="1:41" ht="55.9" customHeight="1" x14ac:dyDescent="0.3">
      <c r="A21" s="362" t="s">
        <v>37</v>
      </c>
      <c r="B21" s="362"/>
      <c r="C21" s="362"/>
      <c r="D21" s="362"/>
      <c r="E21" s="362"/>
      <c r="F21" s="362"/>
      <c r="G21" s="362"/>
      <c r="H21" s="362"/>
      <c r="I21" s="362"/>
      <c r="J21" s="362"/>
      <c r="K21" s="362"/>
      <c r="L21" s="362"/>
      <c r="M21" s="362"/>
      <c r="N21" s="362"/>
      <c r="O21" s="362"/>
      <c r="P21" s="362"/>
      <c r="Q21" s="362"/>
      <c r="R21" s="362"/>
      <c r="S21" s="362"/>
      <c r="T21" s="362"/>
      <c r="V21" s="362" t="s">
        <v>40</v>
      </c>
      <c r="W21" s="362"/>
      <c r="X21" s="362"/>
      <c r="Y21" s="362"/>
      <c r="Z21" s="362"/>
      <c r="AA21" s="362"/>
      <c r="AB21" s="362"/>
      <c r="AC21" s="362"/>
      <c r="AD21" s="362"/>
      <c r="AE21" s="362"/>
      <c r="AF21" s="362"/>
      <c r="AG21" s="362"/>
      <c r="AH21" s="362"/>
      <c r="AI21" s="362"/>
      <c r="AJ21" s="362"/>
      <c r="AK21" s="362"/>
      <c r="AL21" s="362"/>
      <c r="AM21" s="362"/>
      <c r="AN21" s="362"/>
      <c r="AO21" s="362"/>
    </row>
    <row r="22" spans="1:41" ht="8.4499999999999993" customHeight="1" x14ac:dyDescent="0.25"/>
    <row r="23" spans="1:41" ht="17.25" x14ac:dyDescent="0.3">
      <c r="A23" s="223" t="s">
        <v>38</v>
      </c>
      <c r="V23" s="223" t="s">
        <v>38</v>
      </c>
    </row>
    <row r="24" spans="1:41" ht="10.15" customHeight="1" x14ac:dyDescent="0.25"/>
    <row r="25" spans="1:41" ht="18.75" x14ac:dyDescent="0.3">
      <c r="A25" s="215" t="s">
        <v>39</v>
      </c>
      <c r="V25" s="215" t="s">
        <v>41</v>
      </c>
    </row>
    <row r="26" spans="1:41" x14ac:dyDescent="0.25">
      <c r="A26" s="225" t="s">
        <v>9</v>
      </c>
      <c r="V26" s="225" t="s">
        <v>42</v>
      </c>
    </row>
    <row r="28" spans="1:41" ht="15" customHeight="1" x14ac:dyDescent="0.25">
      <c r="A28" s="346"/>
      <c r="B28" s="346"/>
      <c r="C28" s="346"/>
      <c r="D28" s="346"/>
      <c r="E28" s="346"/>
      <c r="F28" s="346"/>
      <c r="G28" s="346"/>
      <c r="H28" s="346"/>
      <c r="I28" s="346"/>
      <c r="J28" s="346"/>
      <c r="K28" s="346"/>
      <c r="L28" s="346"/>
      <c r="M28" s="346"/>
      <c r="N28" s="346"/>
      <c r="O28" s="346"/>
      <c r="P28" s="346"/>
      <c r="Q28" s="346"/>
      <c r="R28" s="346"/>
      <c r="S28" s="346"/>
      <c r="T28" s="346"/>
      <c r="V28" s="346"/>
      <c r="W28" s="346"/>
      <c r="X28" s="346"/>
      <c r="Y28" s="346"/>
      <c r="Z28" s="346"/>
      <c r="AA28" s="346"/>
      <c r="AB28" s="346"/>
      <c r="AC28" s="346"/>
      <c r="AD28" s="346"/>
      <c r="AE28" s="346"/>
      <c r="AF28" s="346"/>
      <c r="AG28" s="346"/>
      <c r="AH28" s="346"/>
      <c r="AI28" s="346"/>
      <c r="AJ28" s="346"/>
      <c r="AK28" s="346"/>
      <c r="AL28" s="346"/>
      <c r="AM28" s="346"/>
      <c r="AN28" s="346"/>
      <c r="AO28" s="346"/>
    </row>
    <row r="29" spans="1:41" ht="15" customHeight="1" x14ac:dyDescent="0.25">
      <c r="A29" s="346"/>
      <c r="B29" s="346"/>
      <c r="C29" s="346"/>
      <c r="D29" s="346"/>
      <c r="E29" s="346"/>
      <c r="F29" s="346"/>
      <c r="G29" s="346"/>
      <c r="H29" s="346"/>
      <c r="I29" s="346"/>
      <c r="J29" s="346"/>
      <c r="K29" s="346"/>
      <c r="L29" s="346"/>
      <c r="M29" s="346"/>
      <c r="N29" s="346"/>
      <c r="O29" s="346"/>
      <c r="P29" s="346"/>
      <c r="Q29" s="346"/>
      <c r="R29" s="346"/>
      <c r="S29" s="346"/>
      <c r="T29" s="346"/>
      <c r="V29" s="346"/>
      <c r="W29" s="346"/>
      <c r="X29" s="346"/>
      <c r="Y29" s="346"/>
      <c r="Z29" s="346"/>
      <c r="AA29" s="346"/>
      <c r="AB29" s="346"/>
      <c r="AC29" s="346"/>
      <c r="AD29" s="346"/>
      <c r="AE29" s="346"/>
      <c r="AF29" s="346"/>
      <c r="AG29" s="346"/>
      <c r="AH29" s="346"/>
      <c r="AI29" s="346"/>
      <c r="AJ29" s="346"/>
      <c r="AK29" s="346"/>
      <c r="AL29" s="346"/>
      <c r="AM29" s="346"/>
      <c r="AN29" s="346"/>
      <c r="AO29" s="346"/>
    </row>
    <row r="30" spans="1:41" ht="20.25" customHeight="1" x14ac:dyDescent="0.25"/>
    <row r="31" spans="1:41" ht="20.25" x14ac:dyDescent="0.25">
      <c r="A31" s="40" t="s">
        <v>2</v>
      </c>
      <c r="B31" s="40"/>
      <c r="C31" s="40"/>
      <c r="D31" s="40"/>
      <c r="E31" s="8"/>
      <c r="F31" s="8"/>
      <c r="G31" s="8"/>
      <c r="H31" s="8"/>
      <c r="I31" s="8"/>
      <c r="J31" s="8"/>
      <c r="K31" s="8"/>
      <c r="L31" s="8"/>
      <c r="M31" s="9"/>
      <c r="N31" s="10"/>
      <c r="O31" s="9"/>
      <c r="P31" s="9"/>
      <c r="Q31" s="9"/>
      <c r="R31" s="9"/>
      <c r="S31" s="9"/>
      <c r="T31" s="9"/>
      <c r="V31" s="40" t="s">
        <v>43</v>
      </c>
      <c r="W31" s="40"/>
      <c r="X31" s="40"/>
      <c r="Y31" s="40"/>
      <c r="Z31" s="8"/>
      <c r="AA31" s="8"/>
      <c r="AB31" s="8"/>
      <c r="AC31" s="8"/>
      <c r="AD31" s="8"/>
      <c r="AE31" s="8"/>
      <c r="AF31" s="8"/>
      <c r="AG31" s="8"/>
      <c r="AH31" s="9"/>
      <c r="AI31" s="10"/>
      <c r="AJ31" s="9"/>
      <c r="AK31" s="9"/>
      <c r="AL31" s="9"/>
      <c r="AM31" s="9"/>
      <c r="AN31" s="9"/>
      <c r="AO31" s="9"/>
    </row>
    <row r="32" spans="1:41" ht="16.5" x14ac:dyDescent="0.25">
      <c r="A32" s="75" t="s">
        <v>3</v>
      </c>
      <c r="B32" s="76"/>
      <c r="C32" s="76"/>
      <c r="D32" s="76"/>
      <c r="E32" s="76"/>
      <c r="F32" s="76"/>
      <c r="G32" s="76"/>
      <c r="H32" s="76"/>
      <c r="I32" s="76"/>
      <c r="J32" s="76"/>
      <c r="K32" s="76"/>
      <c r="L32" s="77"/>
      <c r="M32" s="5"/>
      <c r="N32" s="4"/>
      <c r="O32" s="4"/>
      <c r="P32" s="4"/>
      <c r="Q32" s="4"/>
      <c r="R32" s="4"/>
      <c r="S32" s="4"/>
      <c r="V32" s="75" t="s">
        <v>44</v>
      </c>
      <c r="W32" s="76"/>
      <c r="X32" s="76"/>
      <c r="Y32" s="76"/>
      <c r="Z32" s="76"/>
      <c r="AA32" s="76"/>
      <c r="AB32" s="76"/>
      <c r="AC32" s="76"/>
      <c r="AD32" s="76"/>
      <c r="AE32" s="76"/>
      <c r="AF32" s="76"/>
      <c r="AG32" s="77"/>
      <c r="AH32" s="5"/>
      <c r="AI32" s="4"/>
      <c r="AJ32" s="4"/>
      <c r="AK32" s="4"/>
      <c r="AL32" s="4"/>
      <c r="AM32" s="4"/>
      <c r="AN32" s="4"/>
    </row>
    <row r="33" spans="1:45" x14ac:dyDescent="0.25">
      <c r="A33" s="1"/>
      <c r="B33" s="1"/>
      <c r="C33" s="1"/>
      <c r="D33" s="1"/>
      <c r="E33" s="1"/>
      <c r="F33" s="1"/>
      <c r="G33" s="1"/>
      <c r="H33" s="1"/>
      <c r="I33" s="1"/>
      <c r="J33" s="1"/>
      <c r="K33" s="1"/>
      <c r="L33" s="4"/>
      <c r="M33" s="5"/>
      <c r="N33" s="4"/>
      <c r="O33" s="4"/>
      <c r="P33" s="4"/>
      <c r="Q33" s="4"/>
      <c r="R33" s="4"/>
      <c r="S33" s="4"/>
      <c r="V33" s="1"/>
      <c r="W33" s="1"/>
      <c r="X33" s="1"/>
      <c r="Y33" s="1"/>
      <c r="Z33" s="1"/>
      <c r="AA33" s="1"/>
      <c r="AB33" s="1"/>
      <c r="AC33" s="1"/>
      <c r="AD33" s="1"/>
      <c r="AE33" s="1"/>
      <c r="AF33" s="1"/>
      <c r="AG33" s="4"/>
      <c r="AH33" s="5"/>
      <c r="AI33" s="4"/>
      <c r="AJ33" s="4"/>
      <c r="AK33" s="4"/>
      <c r="AL33" s="4"/>
      <c r="AM33" s="4"/>
      <c r="AN33" s="4"/>
    </row>
    <row r="34" spans="1:45" ht="16.5" x14ac:dyDescent="0.25">
      <c r="A34" s="78" t="s">
        <v>4</v>
      </c>
      <c r="B34" s="77"/>
      <c r="C34" s="77"/>
      <c r="D34" s="77"/>
      <c r="E34" s="77"/>
      <c r="F34" s="77"/>
      <c r="G34" s="77"/>
      <c r="H34" s="77"/>
      <c r="I34" s="77"/>
      <c r="J34" s="1"/>
      <c r="K34" s="1"/>
      <c r="L34" s="4"/>
      <c r="M34" s="5"/>
      <c r="N34" s="4"/>
      <c r="O34" s="4"/>
      <c r="P34" s="4"/>
      <c r="Q34" s="4"/>
      <c r="R34" s="4"/>
      <c r="S34" s="4"/>
      <c r="V34" s="78" t="s">
        <v>45</v>
      </c>
      <c r="W34" s="77"/>
      <c r="X34" s="77"/>
      <c r="Y34" s="77"/>
      <c r="Z34" s="77"/>
      <c r="AA34" s="77"/>
      <c r="AB34" s="77"/>
      <c r="AC34" s="77"/>
      <c r="AD34" s="77"/>
      <c r="AE34" s="1"/>
      <c r="AF34" s="1"/>
      <c r="AG34" s="4"/>
      <c r="AH34" s="5"/>
      <c r="AI34" s="4"/>
      <c r="AJ34" s="4"/>
      <c r="AK34" s="4"/>
      <c r="AL34" s="4"/>
      <c r="AM34" s="4"/>
      <c r="AN34" s="4"/>
    </row>
    <row r="35" spans="1:45" ht="16.5" x14ac:dyDescent="0.25">
      <c r="A35" s="79" t="s">
        <v>5</v>
      </c>
      <c r="B35" s="77"/>
      <c r="C35" s="77"/>
      <c r="D35" s="77"/>
      <c r="E35" s="77"/>
      <c r="F35" s="77"/>
      <c r="G35" s="77"/>
      <c r="H35" s="77"/>
      <c r="I35" s="77"/>
      <c r="J35" s="1"/>
      <c r="K35" s="1"/>
      <c r="L35" s="4"/>
      <c r="M35" s="5"/>
      <c r="N35" s="4"/>
      <c r="O35" s="4"/>
      <c r="P35" s="4"/>
      <c r="Q35" s="4"/>
      <c r="R35" s="4"/>
      <c r="S35" s="4"/>
      <c r="V35" s="79" t="s">
        <v>46</v>
      </c>
      <c r="W35" s="77"/>
      <c r="X35" s="77"/>
      <c r="Y35" s="77"/>
      <c r="Z35" s="77"/>
      <c r="AA35" s="77"/>
      <c r="AB35" s="77"/>
      <c r="AC35" s="77"/>
      <c r="AD35" s="77"/>
      <c r="AE35" s="1"/>
      <c r="AF35" s="1"/>
      <c r="AG35" s="4"/>
      <c r="AH35" s="5"/>
      <c r="AI35" s="4"/>
      <c r="AJ35" s="4"/>
      <c r="AK35" s="4"/>
      <c r="AL35" s="4"/>
      <c r="AM35" s="4"/>
      <c r="AN35" s="4"/>
    </row>
    <row r="36" spans="1:45" ht="16.5" x14ac:dyDescent="0.25">
      <c r="A36" s="79" t="s">
        <v>6</v>
      </c>
      <c r="B36" s="77"/>
      <c r="C36" s="77"/>
      <c r="D36" s="77"/>
      <c r="E36" s="77"/>
      <c r="F36" s="77"/>
      <c r="G36" s="77"/>
      <c r="H36" s="77"/>
      <c r="I36" s="77"/>
      <c r="J36" s="1"/>
      <c r="K36" s="1"/>
      <c r="L36" s="4"/>
      <c r="M36" s="5"/>
      <c r="N36" s="4"/>
      <c r="O36" s="4"/>
      <c r="P36" s="4"/>
      <c r="Q36" s="4"/>
      <c r="R36" s="4"/>
      <c r="S36" s="4"/>
      <c r="V36" s="79" t="s">
        <v>47</v>
      </c>
      <c r="W36" s="77"/>
      <c r="X36" s="77"/>
      <c r="Y36" s="77"/>
      <c r="Z36" s="77"/>
      <c r="AA36" s="77"/>
      <c r="AB36" s="77"/>
      <c r="AC36" s="77"/>
      <c r="AD36" s="77"/>
      <c r="AE36" s="1"/>
      <c r="AF36" s="1"/>
      <c r="AG36" s="4"/>
      <c r="AH36" s="5"/>
      <c r="AI36" s="4"/>
      <c r="AJ36" s="4"/>
      <c r="AK36" s="4"/>
      <c r="AL36" s="4"/>
      <c r="AM36" s="4"/>
      <c r="AN36" s="4"/>
    </row>
    <row r="37" spans="1:45" x14ac:dyDescent="0.25">
      <c r="A37" s="1"/>
      <c r="B37" s="1"/>
      <c r="C37" s="1"/>
      <c r="D37" s="1"/>
      <c r="E37" s="1"/>
      <c r="F37" s="1"/>
      <c r="G37" s="1"/>
      <c r="H37" s="1"/>
      <c r="I37" s="1"/>
      <c r="J37" s="1"/>
      <c r="K37" s="1"/>
      <c r="L37" s="4"/>
      <c r="M37" s="5"/>
      <c r="N37" s="4"/>
      <c r="O37" s="4"/>
      <c r="P37" s="4"/>
      <c r="Q37" s="4"/>
      <c r="R37" s="4"/>
      <c r="S37" s="4"/>
      <c r="V37" s="1"/>
      <c r="W37" s="1"/>
      <c r="X37" s="1"/>
      <c r="Y37" s="1"/>
      <c r="Z37" s="1"/>
      <c r="AA37" s="1"/>
      <c r="AB37" s="1"/>
      <c r="AC37" s="1"/>
      <c r="AD37" s="1"/>
      <c r="AE37" s="1"/>
      <c r="AF37" s="1"/>
      <c r="AG37" s="4"/>
      <c r="AH37" s="5"/>
      <c r="AI37" s="4"/>
      <c r="AJ37" s="4"/>
      <c r="AK37" s="4"/>
      <c r="AL37" s="4"/>
      <c r="AM37" s="4"/>
      <c r="AN37" s="4"/>
    </row>
    <row r="38" spans="1:45" ht="17.25" customHeight="1" x14ac:dyDescent="0.3">
      <c r="A38" s="192"/>
      <c r="B38" s="193"/>
      <c r="C38" s="193"/>
      <c r="D38" s="193"/>
      <c r="E38" s="193"/>
      <c r="F38" s="193"/>
      <c r="G38" s="193"/>
      <c r="H38" s="193"/>
      <c r="I38" s="193"/>
      <c r="J38" s="193"/>
      <c r="K38" s="193"/>
      <c r="L38" s="194"/>
      <c r="M38" s="86"/>
      <c r="N38" s="195"/>
      <c r="V38" s="192"/>
      <c r="W38" s="193"/>
      <c r="X38" s="193"/>
      <c r="Y38" s="193"/>
      <c r="Z38" s="193"/>
      <c r="AA38" s="193"/>
      <c r="AB38" s="193"/>
      <c r="AC38" s="193"/>
      <c r="AD38" s="193"/>
      <c r="AE38" s="193"/>
      <c r="AF38" s="193"/>
      <c r="AG38" s="194"/>
      <c r="AH38" s="86"/>
      <c r="AI38" s="195"/>
    </row>
    <row r="39" spans="1:45" x14ac:dyDescent="0.25">
      <c r="A39" s="1"/>
      <c r="B39" s="1"/>
      <c r="C39" s="1"/>
      <c r="D39" s="1"/>
      <c r="E39" s="1"/>
      <c r="F39" s="1"/>
      <c r="G39" s="1"/>
      <c r="H39" s="1"/>
      <c r="I39" s="1"/>
      <c r="J39" s="1"/>
      <c r="K39" s="1"/>
      <c r="L39" s="4"/>
      <c r="M39" s="5"/>
      <c r="N39" s="4"/>
      <c r="O39" s="4"/>
      <c r="P39" s="4"/>
      <c r="Q39" s="4"/>
      <c r="R39" s="4"/>
      <c r="S39" s="4"/>
      <c r="V39" s="1"/>
      <c r="W39" s="1"/>
      <c r="X39" s="1"/>
      <c r="Y39" s="1"/>
      <c r="Z39" s="1"/>
      <c r="AA39" s="1"/>
      <c r="AB39" s="1"/>
      <c r="AC39" s="1"/>
      <c r="AD39" s="1"/>
      <c r="AE39" s="1"/>
      <c r="AF39" s="1"/>
      <c r="AG39" s="4"/>
      <c r="AH39" s="5"/>
      <c r="AI39" s="4"/>
      <c r="AJ39" s="4"/>
      <c r="AK39" s="4"/>
      <c r="AL39" s="4"/>
      <c r="AM39" s="4"/>
      <c r="AN39" s="4"/>
    </row>
    <row r="40" spans="1:45" ht="16.5" x14ac:dyDescent="0.25">
      <c r="A40" s="75"/>
      <c r="B40" s="77"/>
      <c r="C40" s="77"/>
      <c r="D40" s="77"/>
      <c r="E40" s="77"/>
      <c r="F40" s="77"/>
      <c r="G40" s="77"/>
      <c r="H40" s="77"/>
      <c r="I40" s="77"/>
      <c r="J40" s="77"/>
      <c r="K40" s="77"/>
      <c r="L40" s="77"/>
      <c r="M40" s="5"/>
      <c r="N40" s="4"/>
      <c r="O40" s="4"/>
      <c r="P40" s="4"/>
      <c r="Q40" s="4"/>
      <c r="R40" s="4"/>
      <c r="S40" s="4"/>
      <c r="V40" s="75"/>
      <c r="W40" s="77"/>
      <c r="X40" s="77"/>
      <c r="Y40" s="77"/>
      <c r="Z40" s="77"/>
      <c r="AA40" s="77"/>
      <c r="AB40" s="77"/>
      <c r="AC40" s="77"/>
      <c r="AD40" s="77"/>
      <c r="AE40" s="77"/>
      <c r="AF40" s="77"/>
      <c r="AG40" s="77"/>
      <c r="AH40" s="5"/>
      <c r="AI40" s="4"/>
      <c r="AJ40" s="4"/>
      <c r="AK40" s="4"/>
      <c r="AL40" s="4"/>
      <c r="AM40" s="4"/>
      <c r="AN40" s="4"/>
    </row>
    <row r="41" spans="1:45" ht="14.25" customHeight="1" x14ac:dyDescent="0.3">
      <c r="A41" s="78" t="s">
        <v>7</v>
      </c>
      <c r="B41" s="77"/>
      <c r="C41" s="77"/>
      <c r="D41" s="77"/>
      <c r="E41" s="77"/>
      <c r="F41" s="77"/>
      <c r="G41" s="77"/>
      <c r="H41" s="77"/>
      <c r="I41" s="77"/>
      <c r="J41" s="77"/>
      <c r="K41" s="77"/>
      <c r="L41" s="77"/>
      <c r="M41" s="80"/>
      <c r="N41" s="81"/>
      <c r="O41" s="80"/>
      <c r="P41" s="80"/>
      <c r="Q41" s="4"/>
      <c r="R41" s="4"/>
      <c r="S41" s="4"/>
      <c r="V41" s="78" t="s">
        <v>48</v>
      </c>
      <c r="W41" s="77"/>
      <c r="X41" s="77"/>
      <c r="Y41" s="77"/>
      <c r="Z41" s="77"/>
      <c r="AA41" s="77"/>
      <c r="AB41" s="77"/>
      <c r="AC41" s="77"/>
      <c r="AD41" s="77"/>
      <c r="AE41" s="77"/>
      <c r="AF41" s="77"/>
      <c r="AG41" s="77"/>
      <c r="AH41" s="80"/>
      <c r="AI41" s="81"/>
      <c r="AJ41" s="80"/>
      <c r="AK41" s="80"/>
      <c r="AL41" s="4"/>
      <c r="AM41" s="4"/>
      <c r="AN41" s="4"/>
    </row>
    <row r="42" spans="1:45" ht="18" customHeight="1" x14ac:dyDescent="0.3">
      <c r="A42" s="75"/>
      <c r="B42" s="77"/>
      <c r="C42" s="77"/>
      <c r="D42" s="77"/>
      <c r="E42" s="77"/>
      <c r="F42" s="77"/>
      <c r="G42" s="77"/>
      <c r="H42" s="77"/>
      <c r="I42" s="77"/>
      <c r="J42" s="77"/>
      <c r="K42" s="77"/>
      <c r="L42" s="77"/>
      <c r="M42" s="80"/>
      <c r="N42" s="81"/>
      <c r="O42" s="80"/>
      <c r="P42" s="80"/>
      <c r="Q42" s="4"/>
      <c r="R42" s="4"/>
      <c r="S42" s="4"/>
      <c r="V42" s="75"/>
      <c r="W42" s="77"/>
      <c r="X42" s="77"/>
      <c r="Y42" s="77"/>
      <c r="Z42" s="77"/>
      <c r="AA42" s="77"/>
      <c r="AB42" s="77"/>
      <c r="AC42" s="77"/>
      <c r="AD42" s="77"/>
      <c r="AE42" s="77"/>
      <c r="AF42" s="77"/>
      <c r="AG42" s="77"/>
      <c r="AH42" s="80"/>
      <c r="AI42" s="81"/>
      <c r="AJ42" s="80"/>
      <c r="AK42" s="80"/>
      <c r="AL42" s="4"/>
      <c r="AM42" s="4"/>
      <c r="AN42" s="4"/>
    </row>
    <row r="43" spans="1:45" ht="33" customHeight="1" x14ac:dyDescent="0.25">
      <c r="A43" s="347" t="s">
        <v>8</v>
      </c>
      <c r="B43" s="347"/>
      <c r="C43" s="347"/>
      <c r="D43" s="347"/>
      <c r="E43" s="347"/>
      <c r="F43" s="347"/>
      <c r="G43" s="347"/>
      <c r="H43" s="347"/>
      <c r="I43" s="347"/>
      <c r="J43" s="347"/>
      <c r="K43" s="347"/>
      <c r="L43" s="347"/>
      <c r="M43" s="347"/>
      <c r="N43" s="347"/>
      <c r="O43" s="347"/>
      <c r="P43" s="347"/>
      <c r="Q43" s="347"/>
      <c r="R43" s="347"/>
      <c r="S43" s="347"/>
      <c r="T43" s="347"/>
      <c r="U43" s="347"/>
      <c r="V43" s="347" t="s">
        <v>49</v>
      </c>
      <c r="W43" s="347"/>
      <c r="X43" s="347"/>
      <c r="Y43" s="347"/>
      <c r="Z43" s="347"/>
      <c r="AA43" s="347"/>
      <c r="AB43" s="347"/>
      <c r="AC43" s="347"/>
      <c r="AD43" s="347"/>
      <c r="AE43" s="347"/>
      <c r="AF43" s="347"/>
      <c r="AG43" s="347"/>
      <c r="AH43" s="347"/>
      <c r="AI43" s="347"/>
      <c r="AJ43" s="347"/>
      <c r="AK43" s="347"/>
      <c r="AL43" s="347"/>
      <c r="AM43" s="347"/>
      <c r="AN43" s="347"/>
      <c r="AO43" s="347"/>
      <c r="AP43" s="347"/>
      <c r="AQ43" s="347"/>
      <c r="AR43" s="347"/>
      <c r="AS43" s="347"/>
    </row>
    <row r="44" spans="1:45" x14ac:dyDescent="0.25">
      <c r="A44" s="363" t="s">
        <v>9</v>
      </c>
      <c r="B44" s="349"/>
      <c r="C44" s="349"/>
      <c r="D44" s="349"/>
      <c r="E44" s="349"/>
      <c r="F44" s="349"/>
      <c r="G44" s="349"/>
      <c r="H44" s="349"/>
      <c r="I44" s="349"/>
      <c r="J44" s="349"/>
      <c r="K44" s="349"/>
      <c r="L44" s="349"/>
      <c r="M44" s="349"/>
      <c r="N44" s="349"/>
      <c r="O44" s="349"/>
      <c r="P44" s="349"/>
      <c r="Q44" s="349"/>
      <c r="R44" s="349"/>
      <c r="S44" s="349"/>
      <c r="T44" s="349"/>
      <c r="V44" s="348" t="s">
        <v>42</v>
      </c>
      <c r="W44" s="349"/>
      <c r="X44" s="349"/>
      <c r="Y44" s="349"/>
      <c r="Z44" s="349"/>
      <c r="AA44" s="349"/>
      <c r="AB44" s="349"/>
      <c r="AC44" s="349"/>
      <c r="AD44" s="349"/>
      <c r="AE44" s="349"/>
      <c r="AF44" s="349"/>
      <c r="AG44" s="349"/>
      <c r="AH44" s="349"/>
      <c r="AI44" s="349"/>
      <c r="AJ44" s="349"/>
      <c r="AK44" s="349"/>
      <c r="AL44" s="349"/>
      <c r="AM44" s="349"/>
      <c r="AN44" s="349"/>
      <c r="AO44" s="349"/>
    </row>
    <row r="45" spans="1:45" x14ac:dyDescent="0.25">
      <c r="A45" s="349"/>
      <c r="B45" s="349"/>
      <c r="C45" s="349"/>
      <c r="D45" s="349"/>
      <c r="E45" s="349"/>
      <c r="F45" s="349"/>
      <c r="G45" s="349"/>
      <c r="H45" s="349"/>
      <c r="I45" s="349"/>
      <c r="J45" s="349"/>
      <c r="K45" s="349"/>
      <c r="L45" s="349"/>
      <c r="M45" s="349"/>
      <c r="N45" s="349"/>
      <c r="O45" s="349"/>
      <c r="P45" s="349"/>
      <c r="Q45" s="349"/>
      <c r="R45" s="349"/>
      <c r="S45" s="349"/>
      <c r="T45" s="349"/>
      <c r="V45" s="349"/>
      <c r="W45" s="349"/>
      <c r="X45" s="349"/>
      <c r="Y45" s="349"/>
      <c r="Z45" s="349"/>
      <c r="AA45" s="349"/>
      <c r="AB45" s="349"/>
      <c r="AC45" s="349"/>
      <c r="AD45" s="349"/>
      <c r="AE45" s="349"/>
      <c r="AF45" s="349"/>
      <c r="AG45" s="349"/>
      <c r="AH45" s="349"/>
      <c r="AI45" s="349"/>
      <c r="AJ45" s="349"/>
      <c r="AK45" s="349"/>
      <c r="AL45" s="349"/>
      <c r="AM45" s="349"/>
      <c r="AN45" s="349"/>
      <c r="AO45" s="349"/>
    </row>
    <row r="47" spans="1:45" ht="17.25" customHeight="1" x14ac:dyDescent="0.3">
      <c r="A47" s="75" t="s">
        <v>10</v>
      </c>
      <c r="B47" s="77"/>
      <c r="C47" s="77"/>
      <c r="D47" s="77"/>
      <c r="E47" s="77"/>
      <c r="F47" s="77"/>
      <c r="G47" s="77"/>
      <c r="H47" s="77"/>
      <c r="I47" s="77"/>
      <c r="J47" s="77"/>
      <c r="K47" s="77"/>
      <c r="L47" s="77"/>
      <c r="M47" s="80"/>
      <c r="N47" s="81"/>
      <c r="O47" s="80"/>
      <c r="P47" s="80"/>
      <c r="Q47" s="4"/>
      <c r="R47" s="4"/>
      <c r="V47" s="75" t="s">
        <v>50</v>
      </c>
      <c r="W47" s="77"/>
      <c r="X47" s="77"/>
      <c r="Y47" s="77"/>
      <c r="Z47" s="77"/>
      <c r="AA47" s="77"/>
      <c r="AB47" s="77"/>
      <c r="AC47" s="77"/>
      <c r="AD47" s="77"/>
      <c r="AE47" s="77"/>
      <c r="AF47" s="77"/>
      <c r="AG47" s="77"/>
      <c r="AH47" s="80"/>
      <c r="AI47" s="81"/>
      <c r="AJ47" s="80"/>
      <c r="AK47" s="80"/>
      <c r="AL47" s="4"/>
      <c r="AM47" s="4"/>
    </row>
    <row r="48" spans="1:45" ht="17.25" x14ac:dyDescent="0.3">
      <c r="A48" s="75" t="s">
        <v>11</v>
      </c>
      <c r="B48" s="77"/>
      <c r="C48" s="77"/>
      <c r="D48" s="77"/>
      <c r="E48" s="77"/>
      <c r="F48" s="77"/>
      <c r="G48" s="77"/>
      <c r="H48" s="77"/>
      <c r="I48" s="77"/>
      <c r="J48" s="77"/>
      <c r="K48" s="77"/>
      <c r="L48" s="77"/>
      <c r="M48" s="80"/>
      <c r="N48" s="81"/>
      <c r="O48" s="80"/>
      <c r="P48" s="80"/>
      <c r="Q48" s="4"/>
      <c r="R48" s="4"/>
      <c r="S48" s="4"/>
      <c r="V48" s="75" t="s">
        <v>51</v>
      </c>
      <c r="W48" s="77"/>
      <c r="X48" s="77"/>
      <c r="Y48" s="77"/>
      <c r="Z48" s="77"/>
      <c r="AA48" s="77"/>
      <c r="AB48" s="77"/>
      <c r="AC48" s="77"/>
      <c r="AD48" s="77"/>
      <c r="AE48" s="77"/>
      <c r="AF48" s="77"/>
      <c r="AG48" s="77"/>
      <c r="AH48" s="80"/>
      <c r="AI48" s="81"/>
      <c r="AJ48" s="80"/>
      <c r="AK48" s="80"/>
      <c r="AL48" s="4"/>
      <c r="AM48" s="4"/>
      <c r="AN48" s="4"/>
    </row>
    <row r="49" spans="1:40" x14ac:dyDescent="0.25">
      <c r="S49" s="4"/>
      <c r="AN49" s="4"/>
    </row>
    <row r="50" spans="1:40" x14ac:dyDescent="0.25">
      <c r="S50" s="4"/>
      <c r="AN50" s="4"/>
    </row>
    <row r="51" spans="1:40" x14ac:dyDescent="0.25">
      <c r="A51" s="1"/>
      <c r="B51" s="1"/>
      <c r="C51" s="1"/>
      <c r="D51" s="1"/>
      <c r="E51" s="1"/>
      <c r="F51" s="1"/>
      <c r="G51" s="1"/>
      <c r="H51" s="1"/>
      <c r="I51" s="1"/>
      <c r="J51" s="1"/>
      <c r="K51" s="1"/>
      <c r="L51" s="4"/>
      <c r="M51" s="5"/>
      <c r="N51" s="4"/>
      <c r="O51" s="4"/>
      <c r="P51" s="4"/>
      <c r="Q51" s="4"/>
      <c r="R51" s="4"/>
      <c r="S51" s="4"/>
      <c r="V51" s="1"/>
      <c r="W51" s="1"/>
      <c r="X51" s="1"/>
      <c r="Y51" s="1"/>
      <c r="Z51" s="1"/>
      <c r="AA51" s="1"/>
      <c r="AB51" s="1"/>
      <c r="AC51" s="1"/>
      <c r="AD51" s="1"/>
      <c r="AE51" s="1"/>
      <c r="AF51" s="1"/>
      <c r="AG51" s="4"/>
      <c r="AH51" s="5"/>
      <c r="AI51" s="4"/>
      <c r="AJ51" s="4"/>
      <c r="AK51" s="4"/>
      <c r="AL51" s="4"/>
      <c r="AM51" s="4"/>
      <c r="AN51" s="4"/>
    </row>
    <row r="52" spans="1:40" x14ac:dyDescent="0.25">
      <c r="A52" s="11"/>
      <c r="B52" s="11"/>
      <c r="C52" s="11"/>
      <c r="D52" s="11"/>
      <c r="E52" s="11"/>
      <c r="F52" s="11"/>
      <c r="G52" s="11"/>
      <c r="H52" s="11"/>
      <c r="I52" s="11"/>
      <c r="J52" s="11"/>
      <c r="K52" s="11"/>
      <c r="L52" s="4"/>
      <c r="M52" s="5"/>
      <c r="N52" s="4"/>
      <c r="O52" s="4"/>
      <c r="P52" s="4"/>
      <c r="Q52" s="4"/>
      <c r="R52" s="4"/>
      <c r="S52" s="4"/>
      <c r="V52" s="11"/>
      <c r="W52" s="11"/>
      <c r="X52" s="11"/>
      <c r="Y52" s="11"/>
      <c r="Z52" s="11"/>
      <c r="AA52" s="11"/>
      <c r="AB52" s="11"/>
      <c r="AC52" s="11"/>
      <c r="AD52" s="11"/>
      <c r="AE52" s="11"/>
      <c r="AF52" s="11"/>
      <c r="AG52" s="4"/>
      <c r="AH52" s="5"/>
      <c r="AI52" s="4"/>
      <c r="AJ52" s="4"/>
      <c r="AK52" s="4"/>
      <c r="AL52" s="4"/>
      <c r="AM52" s="4"/>
      <c r="AN52" s="4"/>
    </row>
    <row r="53" spans="1:40" x14ac:dyDescent="0.25">
      <c r="A53" s="4"/>
      <c r="B53" s="4"/>
      <c r="C53" s="4"/>
      <c r="D53" s="4"/>
      <c r="E53" s="4"/>
      <c r="F53" s="4"/>
      <c r="G53" s="4"/>
      <c r="H53" s="4"/>
      <c r="I53" s="4"/>
      <c r="J53" s="4"/>
      <c r="K53" s="11"/>
      <c r="L53" s="4"/>
      <c r="M53" s="5"/>
      <c r="N53" s="4"/>
      <c r="O53" s="4"/>
      <c r="P53" s="4"/>
      <c r="Q53" s="4"/>
      <c r="R53" s="4"/>
      <c r="S53" s="4"/>
      <c r="V53" s="4"/>
      <c r="W53" s="4"/>
      <c r="X53" s="4"/>
      <c r="Y53" s="4"/>
      <c r="Z53" s="4"/>
      <c r="AA53" s="4"/>
      <c r="AB53" s="4"/>
      <c r="AC53" s="4"/>
      <c r="AD53" s="4"/>
      <c r="AE53" s="4"/>
      <c r="AF53" s="11"/>
      <c r="AG53" s="4"/>
      <c r="AH53" s="5"/>
      <c r="AI53" s="4"/>
      <c r="AJ53" s="4"/>
      <c r="AK53" s="4"/>
      <c r="AL53" s="4"/>
      <c r="AM53" s="4"/>
      <c r="AN53" s="4"/>
    </row>
    <row r="54" spans="1:40" x14ac:dyDescent="0.25">
      <c r="A54" s="4"/>
      <c r="B54" s="4"/>
      <c r="C54" s="4"/>
      <c r="D54" s="4"/>
      <c r="E54" s="4"/>
      <c r="F54" s="4"/>
      <c r="G54" s="4"/>
      <c r="H54" s="4"/>
      <c r="I54" s="4"/>
      <c r="J54" s="4"/>
      <c r="K54" s="11"/>
      <c r="L54" s="4"/>
      <c r="M54" s="5"/>
      <c r="N54" s="4"/>
      <c r="O54" s="4"/>
      <c r="P54" s="4"/>
      <c r="Q54" s="4"/>
      <c r="R54" s="4"/>
      <c r="S54" s="4"/>
      <c r="V54" s="4"/>
      <c r="W54" s="4"/>
      <c r="X54" s="4"/>
      <c r="Y54" s="4"/>
      <c r="Z54" s="4"/>
      <c r="AA54" s="4"/>
      <c r="AB54" s="4"/>
      <c r="AC54" s="4"/>
      <c r="AD54" s="4"/>
      <c r="AE54" s="4"/>
      <c r="AF54" s="11"/>
      <c r="AG54" s="4"/>
      <c r="AH54" s="5"/>
      <c r="AI54" s="4"/>
      <c r="AJ54" s="4"/>
      <c r="AK54" s="4"/>
      <c r="AL54" s="4"/>
      <c r="AM54" s="4"/>
      <c r="AN54" s="4"/>
    </row>
    <row r="55" spans="1:40" x14ac:dyDescent="0.25">
      <c r="A55" s="11"/>
      <c r="B55" s="11"/>
      <c r="C55" s="11"/>
      <c r="D55" s="11"/>
      <c r="E55" s="11"/>
      <c r="F55" s="11"/>
      <c r="G55" s="11"/>
      <c r="H55" s="11"/>
      <c r="I55" s="11"/>
      <c r="J55" s="11"/>
      <c r="K55" s="11"/>
      <c r="L55" s="4"/>
      <c r="M55" s="5"/>
      <c r="N55" s="4"/>
      <c r="O55" s="4"/>
      <c r="P55" s="4"/>
      <c r="Q55" s="4"/>
      <c r="R55" s="4"/>
      <c r="S55" s="4"/>
      <c r="V55" s="11"/>
      <c r="W55" s="11"/>
      <c r="X55" s="11"/>
      <c r="Y55" s="11"/>
      <c r="Z55" s="11"/>
      <c r="AA55" s="11"/>
      <c r="AB55" s="11"/>
      <c r="AC55" s="11"/>
      <c r="AD55" s="11"/>
      <c r="AE55" s="11"/>
      <c r="AF55" s="11"/>
      <c r="AG55" s="4"/>
      <c r="AH55" s="5"/>
      <c r="AI55" s="4"/>
      <c r="AJ55" s="4"/>
      <c r="AK55" s="4"/>
      <c r="AL55" s="4"/>
      <c r="AM55" s="4"/>
      <c r="AN55" s="4"/>
    </row>
    <row r="56" spans="1:40" x14ac:dyDescent="0.25">
      <c r="A56" s="11"/>
      <c r="B56" s="11"/>
      <c r="C56" s="11"/>
      <c r="D56" s="11"/>
      <c r="E56" s="11"/>
      <c r="F56" s="11"/>
      <c r="G56" s="11"/>
      <c r="H56" s="11"/>
      <c r="I56" s="11"/>
      <c r="J56" s="11"/>
      <c r="K56" s="11"/>
      <c r="L56" s="4"/>
      <c r="M56" s="13"/>
      <c r="N56" s="4"/>
      <c r="O56" s="4"/>
      <c r="P56" s="4"/>
      <c r="Q56" s="4"/>
      <c r="R56" s="4"/>
      <c r="S56" s="4"/>
      <c r="V56" s="11"/>
      <c r="W56" s="11"/>
      <c r="X56" s="11"/>
      <c r="Y56" s="11"/>
      <c r="Z56" s="11"/>
      <c r="AA56" s="11"/>
      <c r="AB56" s="11"/>
      <c r="AC56" s="11"/>
      <c r="AD56" s="11"/>
      <c r="AE56" s="11"/>
      <c r="AF56" s="11"/>
      <c r="AG56" s="4"/>
      <c r="AH56" s="13"/>
      <c r="AI56" s="4"/>
      <c r="AJ56" s="4"/>
      <c r="AK56" s="4"/>
      <c r="AL56" s="4"/>
      <c r="AM56" s="4"/>
      <c r="AN56" s="4"/>
    </row>
    <row r="57" spans="1:40" ht="15.75" x14ac:dyDescent="0.25">
      <c r="A57" s="2"/>
      <c r="B57" s="2"/>
      <c r="C57" s="2"/>
      <c r="D57" s="2"/>
      <c r="E57" s="2"/>
      <c r="F57" s="2"/>
      <c r="G57" s="2"/>
      <c r="H57" s="2"/>
      <c r="I57" s="2"/>
      <c r="J57" s="2"/>
      <c r="K57" s="2"/>
      <c r="L57" s="4"/>
      <c r="M57" s="4"/>
      <c r="N57" s="4"/>
      <c r="O57" s="4"/>
      <c r="P57" s="4"/>
      <c r="Q57" s="4"/>
      <c r="R57" s="4"/>
      <c r="S57" s="4"/>
      <c r="V57" s="2"/>
      <c r="W57" s="2"/>
      <c r="X57" s="2"/>
      <c r="Y57" s="2"/>
      <c r="Z57" s="2"/>
      <c r="AA57" s="2"/>
      <c r="AB57" s="2"/>
      <c r="AC57" s="2"/>
      <c r="AD57" s="2"/>
      <c r="AE57" s="2"/>
      <c r="AF57" s="2"/>
      <c r="AG57" s="4"/>
      <c r="AH57" s="4"/>
      <c r="AI57" s="4"/>
      <c r="AJ57" s="4"/>
      <c r="AK57" s="4"/>
      <c r="AL57" s="4"/>
      <c r="AM57" s="4"/>
      <c r="AN57" s="4"/>
    </row>
    <row r="58" spans="1:40" ht="15.75" x14ac:dyDescent="0.25">
      <c r="A58" s="2"/>
      <c r="B58" s="2"/>
      <c r="C58" s="2"/>
      <c r="D58" s="2"/>
      <c r="E58" s="2"/>
      <c r="F58" s="2"/>
      <c r="G58" s="2"/>
      <c r="H58" s="2"/>
      <c r="I58" s="2"/>
      <c r="J58" s="2"/>
      <c r="K58" s="2"/>
      <c r="L58" s="4"/>
      <c r="M58" s="4"/>
      <c r="N58" s="4"/>
      <c r="O58" s="4"/>
      <c r="P58" s="4"/>
      <c r="Q58" s="4"/>
      <c r="R58" s="4"/>
      <c r="S58" s="4"/>
      <c r="V58" s="2"/>
      <c r="W58" s="2"/>
      <c r="X58" s="2"/>
      <c r="Y58" s="2"/>
      <c r="Z58" s="2"/>
      <c r="AA58" s="2"/>
      <c r="AB58" s="2"/>
      <c r="AC58" s="2"/>
      <c r="AD58" s="2"/>
      <c r="AE58" s="2"/>
      <c r="AF58" s="2"/>
      <c r="AG58" s="4"/>
      <c r="AH58" s="4"/>
      <c r="AI58" s="4"/>
      <c r="AJ58" s="4"/>
      <c r="AK58" s="4"/>
      <c r="AL58" s="4"/>
      <c r="AM58" s="4"/>
      <c r="AN58" s="4"/>
    </row>
    <row r="59" spans="1:40" ht="15.75" x14ac:dyDescent="0.25">
      <c r="A59" s="2"/>
      <c r="B59" s="2"/>
      <c r="C59" s="2"/>
      <c r="D59" s="2"/>
      <c r="E59" s="2"/>
      <c r="F59" s="2"/>
      <c r="G59" s="2"/>
      <c r="H59" s="2"/>
      <c r="I59" s="2"/>
      <c r="J59" s="2"/>
      <c r="K59" s="2"/>
      <c r="L59" s="4"/>
      <c r="M59" s="4"/>
      <c r="N59" s="4"/>
      <c r="O59" s="4"/>
      <c r="P59" s="4"/>
      <c r="Q59" s="4"/>
      <c r="R59" s="4"/>
      <c r="S59" s="4"/>
      <c r="V59" s="2"/>
      <c r="W59" s="2"/>
      <c r="X59" s="2"/>
      <c r="Y59" s="2"/>
      <c r="Z59" s="2"/>
      <c r="AA59" s="2"/>
      <c r="AB59" s="2"/>
      <c r="AC59" s="2"/>
      <c r="AD59" s="2"/>
      <c r="AE59" s="2"/>
      <c r="AF59" s="2"/>
      <c r="AG59" s="4"/>
      <c r="AH59" s="4"/>
      <c r="AI59" s="4"/>
      <c r="AJ59" s="4"/>
      <c r="AK59" s="4"/>
      <c r="AL59" s="4"/>
      <c r="AM59" s="4"/>
      <c r="AN59" s="4"/>
    </row>
    <row r="60" spans="1:40" ht="15.75" x14ac:dyDescent="0.25">
      <c r="A60" s="2"/>
      <c r="B60" s="2"/>
      <c r="C60" s="2"/>
      <c r="D60" s="2"/>
      <c r="E60" s="2"/>
      <c r="F60" s="2"/>
      <c r="G60" s="2"/>
      <c r="H60" s="2"/>
      <c r="I60" s="2"/>
      <c r="J60" s="2"/>
      <c r="K60" s="2"/>
      <c r="L60" s="4"/>
      <c r="M60" s="4"/>
      <c r="N60" s="4"/>
      <c r="O60" s="4"/>
      <c r="P60" s="4"/>
      <c r="Q60" s="4"/>
      <c r="R60" s="4"/>
      <c r="S60" s="4"/>
      <c r="V60" s="2"/>
      <c r="W60" s="2"/>
      <c r="X60" s="2"/>
      <c r="Y60" s="2"/>
      <c r="Z60" s="2"/>
      <c r="AA60" s="2"/>
      <c r="AB60" s="2"/>
      <c r="AC60" s="2"/>
      <c r="AD60" s="2"/>
      <c r="AE60" s="2"/>
      <c r="AF60" s="2"/>
      <c r="AG60" s="4"/>
      <c r="AH60" s="4"/>
      <c r="AI60" s="4"/>
      <c r="AJ60" s="4"/>
      <c r="AK60" s="4"/>
      <c r="AL60" s="4"/>
      <c r="AM60" s="4"/>
      <c r="AN60" s="4"/>
    </row>
    <row r="61" spans="1:40" ht="15.75" x14ac:dyDescent="0.25">
      <c r="A61" s="2"/>
      <c r="B61" s="2"/>
      <c r="C61" s="2"/>
      <c r="D61" s="2"/>
      <c r="E61" s="2"/>
      <c r="F61" s="2"/>
      <c r="G61" s="2"/>
      <c r="H61" s="2"/>
      <c r="I61" s="2"/>
      <c r="J61" s="2"/>
      <c r="K61" s="2"/>
      <c r="L61" s="4"/>
      <c r="M61" s="4"/>
      <c r="N61" s="4"/>
      <c r="O61" s="4"/>
      <c r="P61" s="4"/>
      <c r="Q61" s="4"/>
      <c r="R61" s="4"/>
      <c r="S61" s="4"/>
      <c r="V61" s="2"/>
      <c r="W61" s="2"/>
      <c r="X61" s="2"/>
      <c r="Y61" s="2"/>
      <c r="Z61" s="2"/>
      <c r="AA61" s="2"/>
      <c r="AB61" s="2"/>
      <c r="AC61" s="2"/>
      <c r="AD61" s="2"/>
      <c r="AE61" s="2"/>
      <c r="AF61" s="2"/>
      <c r="AG61" s="4"/>
      <c r="AH61" s="4"/>
      <c r="AI61" s="4"/>
      <c r="AJ61" s="4"/>
      <c r="AK61" s="4"/>
      <c r="AL61" s="4"/>
      <c r="AM61" s="4"/>
      <c r="AN61" s="4"/>
    </row>
    <row r="62" spans="1:40" ht="17.25" x14ac:dyDescent="0.3">
      <c r="A62" s="91"/>
      <c r="B62" s="91"/>
      <c r="C62" s="91"/>
      <c r="D62" s="91"/>
      <c r="E62" s="91"/>
      <c r="F62" s="91"/>
      <c r="G62" s="91"/>
      <c r="H62" s="91"/>
      <c r="I62" s="91"/>
      <c r="J62" s="91"/>
      <c r="K62" s="91"/>
      <c r="L62" s="86"/>
      <c r="O62" s="4"/>
      <c r="P62" s="4"/>
      <c r="Q62" s="4"/>
      <c r="R62" s="4"/>
      <c r="S62" s="4"/>
      <c r="V62" s="91"/>
      <c r="W62" s="91"/>
      <c r="X62" s="91"/>
      <c r="Y62" s="91"/>
      <c r="Z62" s="91"/>
      <c r="AA62" s="91"/>
      <c r="AB62" s="91"/>
      <c r="AC62" s="91"/>
      <c r="AD62" s="91"/>
      <c r="AE62" s="91"/>
      <c r="AF62" s="91"/>
      <c r="AG62" s="86"/>
      <c r="AJ62" s="4"/>
      <c r="AK62" s="4"/>
      <c r="AL62" s="4"/>
      <c r="AM62" s="4"/>
      <c r="AN62" s="4"/>
    </row>
    <row r="63" spans="1:40" ht="17.25" x14ac:dyDescent="0.3">
      <c r="A63" s="91"/>
      <c r="B63" s="91"/>
      <c r="C63" s="91"/>
      <c r="D63" s="91"/>
      <c r="E63" s="91"/>
      <c r="F63" s="91"/>
      <c r="G63" s="91"/>
      <c r="H63" s="91"/>
      <c r="I63" s="91"/>
      <c r="J63" s="91"/>
      <c r="K63" s="91"/>
      <c r="L63" s="86"/>
      <c r="O63" s="4"/>
      <c r="P63" s="4"/>
      <c r="Q63" s="4"/>
      <c r="R63" s="4"/>
      <c r="S63" s="4"/>
      <c r="V63" s="91"/>
      <c r="W63" s="91"/>
      <c r="X63" s="91"/>
      <c r="Y63" s="91"/>
      <c r="Z63" s="91"/>
      <c r="AA63" s="91"/>
      <c r="AB63" s="91"/>
      <c r="AC63" s="91"/>
      <c r="AD63" s="91"/>
      <c r="AE63" s="91"/>
      <c r="AF63" s="91"/>
      <c r="AG63" s="86"/>
      <c r="AJ63" s="4"/>
      <c r="AK63" s="4"/>
      <c r="AL63" s="4"/>
      <c r="AM63" s="4"/>
      <c r="AN63" s="4"/>
    </row>
    <row r="64" spans="1:40" ht="17.25" x14ac:dyDescent="0.3">
      <c r="A64" s="79"/>
      <c r="B64" s="79"/>
      <c r="C64" s="79"/>
      <c r="D64" s="79"/>
      <c r="E64" s="79"/>
      <c r="F64" s="79"/>
      <c r="G64" s="79"/>
      <c r="H64" s="79"/>
      <c r="I64" s="79"/>
      <c r="J64" s="79"/>
      <c r="K64" s="79"/>
      <c r="L64" s="80"/>
      <c r="M64" s="4"/>
      <c r="N64" s="4"/>
      <c r="O64" s="4"/>
      <c r="P64" s="4"/>
      <c r="Q64" s="4"/>
      <c r="R64" s="4"/>
      <c r="S64" s="4"/>
      <c r="V64" s="79"/>
      <c r="W64" s="79"/>
      <c r="X64" s="79"/>
      <c r="Y64" s="79"/>
      <c r="Z64" s="79"/>
      <c r="AA64" s="79"/>
      <c r="AB64" s="79"/>
      <c r="AC64" s="79"/>
      <c r="AD64" s="79"/>
      <c r="AE64" s="79"/>
      <c r="AF64" s="79"/>
      <c r="AG64" s="80"/>
      <c r="AH64" s="4"/>
      <c r="AI64" s="4"/>
      <c r="AJ64" s="4"/>
      <c r="AK64" s="4"/>
      <c r="AL64" s="4"/>
      <c r="AM64" s="4"/>
      <c r="AN64" s="4"/>
    </row>
    <row r="65" spans="1:41" ht="17.25" x14ac:dyDescent="0.3">
      <c r="A65" s="82" t="s">
        <v>12</v>
      </c>
      <c r="B65" s="83"/>
      <c r="C65" s="83"/>
      <c r="D65" s="83"/>
      <c r="E65" s="83"/>
      <c r="F65" s="83"/>
      <c r="G65" s="83"/>
      <c r="H65" s="83"/>
      <c r="I65" s="83"/>
      <c r="J65" s="83"/>
      <c r="K65" s="84"/>
      <c r="L65" s="84"/>
      <c r="M65" s="85"/>
      <c r="N65" s="14"/>
      <c r="O65" s="14"/>
      <c r="P65" s="14"/>
      <c r="Q65" s="14"/>
      <c r="R65" s="14"/>
      <c r="S65" s="14"/>
      <c r="T65" s="14"/>
      <c r="V65" s="82" t="s">
        <v>52</v>
      </c>
      <c r="W65" s="83"/>
      <c r="X65" s="83"/>
      <c r="Y65" s="83"/>
      <c r="Z65" s="83"/>
      <c r="AA65" s="83"/>
      <c r="AB65" s="83"/>
      <c r="AC65" s="83"/>
      <c r="AD65" s="83"/>
      <c r="AE65" s="83"/>
      <c r="AF65" s="84"/>
      <c r="AG65" s="84"/>
      <c r="AH65" s="85"/>
      <c r="AI65" s="14"/>
      <c r="AJ65" s="14"/>
      <c r="AK65" s="14"/>
      <c r="AL65" s="14"/>
      <c r="AM65" s="14"/>
      <c r="AN65" s="14"/>
      <c r="AO65" s="14"/>
    </row>
    <row r="66" spans="1:41" ht="15.75" x14ac:dyDescent="0.25">
      <c r="A66" s="2"/>
      <c r="B66" s="2"/>
      <c r="C66" s="2"/>
      <c r="D66" s="2"/>
      <c r="E66" s="2"/>
      <c r="F66" s="2"/>
      <c r="G66" s="2"/>
      <c r="H66" s="2"/>
      <c r="I66" s="2"/>
      <c r="J66" s="2"/>
      <c r="K66" s="2"/>
      <c r="L66" s="4"/>
      <c r="M66" s="4"/>
      <c r="N66" s="4"/>
      <c r="O66" s="4"/>
      <c r="P66" s="4"/>
      <c r="Q66" s="4"/>
      <c r="R66" s="4"/>
      <c r="S66" s="4"/>
      <c r="V66" s="2"/>
      <c r="W66" s="2"/>
      <c r="X66" s="2"/>
      <c r="Y66" s="2"/>
      <c r="Z66" s="2"/>
      <c r="AA66" s="2"/>
      <c r="AB66" s="2"/>
      <c r="AC66" s="2"/>
      <c r="AD66" s="2"/>
      <c r="AE66" s="2"/>
      <c r="AF66" s="2"/>
      <c r="AG66" s="4"/>
      <c r="AH66" s="4"/>
      <c r="AI66" s="4"/>
      <c r="AJ66" s="4"/>
      <c r="AK66" s="4"/>
      <c r="AL66" s="4"/>
      <c r="AM66" s="4"/>
      <c r="AN66" s="4"/>
    </row>
    <row r="67" spans="1:41" ht="21.6" customHeight="1" x14ac:dyDescent="0.25">
      <c r="A67" s="79" t="s">
        <v>13</v>
      </c>
      <c r="B67" s="79"/>
      <c r="C67" s="79"/>
      <c r="D67" s="79"/>
      <c r="E67" s="79"/>
      <c r="F67" s="79"/>
      <c r="G67" s="79"/>
      <c r="H67" s="79"/>
      <c r="I67" s="79"/>
      <c r="J67" s="79"/>
      <c r="K67" s="79"/>
      <c r="L67" s="79"/>
      <c r="M67" s="4"/>
      <c r="N67" s="4"/>
      <c r="O67" s="4"/>
      <c r="P67" s="4"/>
      <c r="Q67" s="4"/>
      <c r="R67" s="4"/>
      <c r="S67" s="4"/>
      <c r="V67" s="79" t="s">
        <v>54</v>
      </c>
      <c r="W67" s="79"/>
      <c r="X67" s="79"/>
      <c r="Y67" s="79"/>
      <c r="Z67" s="79"/>
      <c r="AA67" s="79"/>
      <c r="AB67" s="79"/>
      <c r="AC67" s="79"/>
      <c r="AD67" s="79"/>
      <c r="AE67" s="79"/>
      <c r="AF67" s="79"/>
      <c r="AG67" s="79"/>
      <c r="AH67" s="4"/>
      <c r="AI67" s="4"/>
      <c r="AJ67" s="4"/>
      <c r="AK67" s="4"/>
      <c r="AL67" s="4"/>
      <c r="AM67" s="4"/>
      <c r="AN67" s="4"/>
    </row>
    <row r="68" spans="1:41" ht="16.5" x14ac:dyDescent="0.25">
      <c r="A68" s="75" t="s">
        <v>14</v>
      </c>
      <c r="B68" s="79"/>
      <c r="C68" s="79"/>
      <c r="D68" s="79"/>
      <c r="E68" s="79"/>
      <c r="F68" s="79"/>
      <c r="G68" s="79"/>
      <c r="H68" s="79"/>
      <c r="I68" s="79"/>
      <c r="J68" s="79"/>
      <c r="K68" s="79"/>
      <c r="L68" s="79"/>
      <c r="M68" s="4"/>
      <c r="N68" s="4"/>
      <c r="O68" s="4"/>
      <c r="P68" s="4"/>
      <c r="Q68" s="4"/>
      <c r="R68" s="4"/>
      <c r="S68" s="4"/>
      <c r="V68" s="75"/>
      <c r="W68" s="79"/>
      <c r="X68" s="79"/>
      <c r="Y68" s="79"/>
      <c r="Z68" s="79"/>
      <c r="AA68" s="79"/>
      <c r="AB68" s="79"/>
      <c r="AC68" s="79"/>
      <c r="AD68" s="79"/>
      <c r="AE68" s="79"/>
      <c r="AF68" s="79"/>
      <c r="AG68" s="79"/>
      <c r="AH68" s="4"/>
      <c r="AI68" s="4"/>
      <c r="AJ68" s="4"/>
      <c r="AK68" s="4"/>
      <c r="AL68" s="4"/>
      <c r="AM68" s="4"/>
      <c r="AN68" s="4"/>
    </row>
    <row r="69" spans="1:41" ht="16.5" x14ac:dyDescent="0.25">
      <c r="A69" s="79"/>
      <c r="B69" s="79"/>
      <c r="C69" s="79"/>
      <c r="D69" s="79"/>
      <c r="E69" s="79"/>
      <c r="F69" s="79"/>
      <c r="G69" s="79"/>
      <c r="H69" s="79"/>
      <c r="I69" s="79"/>
      <c r="J69" s="79"/>
      <c r="K69" s="79"/>
      <c r="L69" s="79"/>
      <c r="M69" s="4"/>
      <c r="N69" s="4"/>
      <c r="O69" s="4"/>
      <c r="P69" s="4"/>
      <c r="Q69" s="4"/>
      <c r="R69" s="4"/>
      <c r="S69" s="4"/>
      <c r="V69" s="79"/>
      <c r="W69" s="79"/>
      <c r="X69" s="79"/>
      <c r="Y69" s="79"/>
      <c r="Z69" s="79"/>
      <c r="AA69" s="79"/>
      <c r="AB69" s="79"/>
      <c r="AC69" s="79"/>
      <c r="AD69" s="79"/>
      <c r="AE69" s="79"/>
      <c r="AF69" s="79"/>
      <c r="AG69" s="79"/>
      <c r="AH69" s="4"/>
      <c r="AI69" s="4"/>
      <c r="AJ69" s="4"/>
      <c r="AK69" s="4"/>
      <c r="AL69" s="4"/>
      <c r="AM69" s="4"/>
      <c r="AN69" s="4"/>
    </row>
    <row r="70" spans="1:41" ht="16.5" x14ac:dyDescent="0.25">
      <c r="A70" s="79" t="s">
        <v>15</v>
      </c>
      <c r="B70" s="79"/>
      <c r="C70" s="79"/>
      <c r="D70" s="79"/>
      <c r="E70" s="79"/>
      <c r="F70" s="79"/>
      <c r="G70" s="79"/>
      <c r="H70" s="79"/>
      <c r="I70" s="79"/>
      <c r="J70" s="79"/>
      <c r="K70" s="79"/>
      <c r="L70" s="79"/>
      <c r="M70" s="4"/>
      <c r="N70" s="4"/>
      <c r="O70" s="4"/>
      <c r="P70" s="4"/>
      <c r="Q70" s="4"/>
      <c r="R70" s="4"/>
      <c r="S70" s="4"/>
      <c r="V70" s="79"/>
      <c r="W70" s="79"/>
      <c r="X70" s="79"/>
      <c r="Y70" s="79"/>
      <c r="Z70" s="79"/>
      <c r="AA70" s="79"/>
      <c r="AB70" s="79"/>
      <c r="AC70" s="79"/>
      <c r="AD70" s="79"/>
      <c r="AE70" s="79"/>
      <c r="AF70" s="79"/>
      <c r="AG70" s="79"/>
      <c r="AH70" s="4"/>
      <c r="AI70" s="4"/>
      <c r="AJ70" s="4"/>
      <c r="AK70" s="4"/>
      <c r="AL70" s="4"/>
      <c r="AM70" s="4"/>
      <c r="AN70" s="4"/>
    </row>
    <row r="71" spans="1:41" ht="16.5" x14ac:dyDescent="0.25">
      <c r="A71" s="79" t="s">
        <v>16</v>
      </c>
      <c r="B71" s="79"/>
      <c r="C71" s="79"/>
      <c r="D71" s="79"/>
      <c r="E71" s="79"/>
      <c r="F71" s="79"/>
      <c r="G71" s="79"/>
      <c r="H71" s="79"/>
      <c r="I71" s="79"/>
      <c r="J71" s="79"/>
      <c r="K71" s="79"/>
      <c r="L71" s="79"/>
      <c r="M71" s="4"/>
      <c r="N71" s="4"/>
      <c r="O71" s="4"/>
      <c r="P71" s="4"/>
      <c r="Q71" s="4"/>
      <c r="R71" s="4"/>
      <c r="S71" s="4"/>
      <c r="V71" s="79" t="s">
        <v>55</v>
      </c>
      <c r="W71" s="79"/>
      <c r="X71" s="79"/>
      <c r="Y71" s="79"/>
      <c r="Z71" s="79"/>
      <c r="AA71" s="79"/>
      <c r="AB71" s="79"/>
      <c r="AC71" s="79"/>
      <c r="AD71" s="79"/>
      <c r="AE71" s="79"/>
      <c r="AF71" s="79"/>
      <c r="AG71" s="79"/>
      <c r="AH71" s="4"/>
      <c r="AI71" s="4"/>
      <c r="AJ71" s="4"/>
      <c r="AK71" s="4"/>
      <c r="AL71" s="4"/>
      <c r="AM71" s="4"/>
      <c r="AN71" s="4"/>
    </row>
    <row r="72" spans="1:41" ht="17.25" x14ac:dyDescent="0.3">
      <c r="A72" s="79"/>
      <c r="B72" s="79"/>
      <c r="C72" s="79"/>
      <c r="D72" s="79"/>
      <c r="E72" s="79"/>
      <c r="F72" s="79"/>
      <c r="G72" s="79"/>
      <c r="H72" s="79"/>
      <c r="I72" s="79"/>
      <c r="J72" s="79"/>
      <c r="K72" s="79"/>
      <c r="L72" s="80"/>
      <c r="M72" s="4"/>
      <c r="N72" s="4"/>
      <c r="O72" s="4"/>
      <c r="P72" s="4"/>
      <c r="Q72" s="4"/>
      <c r="R72" s="4"/>
      <c r="S72" s="4"/>
      <c r="V72" s="79"/>
      <c r="W72" s="79"/>
      <c r="X72" s="79"/>
      <c r="Y72" s="79"/>
      <c r="Z72" s="79"/>
      <c r="AA72" s="79"/>
      <c r="AB72" s="79"/>
      <c r="AC72" s="79"/>
      <c r="AD72" s="79"/>
      <c r="AE72" s="79"/>
      <c r="AF72" s="79"/>
      <c r="AG72" s="80"/>
      <c r="AH72" s="4"/>
      <c r="AI72" s="4"/>
      <c r="AJ72" s="4"/>
      <c r="AK72" s="4"/>
      <c r="AL72" s="4"/>
      <c r="AM72" s="4"/>
      <c r="AN72" s="4"/>
    </row>
    <row r="73" spans="1:41" ht="17.25" x14ac:dyDescent="0.3">
      <c r="A73" s="79"/>
      <c r="B73" s="79"/>
      <c r="C73" s="79"/>
      <c r="D73" s="79"/>
      <c r="E73" s="79"/>
      <c r="F73" s="79"/>
      <c r="G73" s="79"/>
      <c r="H73" s="79"/>
      <c r="I73" s="79"/>
      <c r="J73" s="79"/>
      <c r="K73" s="79"/>
      <c r="L73" s="80"/>
      <c r="M73" s="4"/>
      <c r="N73" s="4"/>
      <c r="O73" s="4"/>
      <c r="P73" s="4"/>
      <c r="Q73" s="4"/>
      <c r="R73" s="4"/>
      <c r="S73" s="4"/>
      <c r="V73" s="79"/>
      <c r="W73" s="79"/>
      <c r="X73" s="79"/>
      <c r="Y73" s="79"/>
      <c r="Z73" s="79"/>
      <c r="AA73" s="79"/>
      <c r="AB73" s="79"/>
      <c r="AC73" s="79"/>
      <c r="AD73" s="79"/>
      <c r="AE73" s="79"/>
      <c r="AF73" s="79"/>
      <c r="AG73" s="80"/>
      <c r="AH73" s="4"/>
      <c r="AI73" s="4"/>
      <c r="AJ73" s="4"/>
      <c r="AK73" s="4"/>
      <c r="AL73" s="4"/>
      <c r="AM73" s="4"/>
      <c r="AN73" s="4"/>
    </row>
    <row r="74" spans="1:41" ht="17.25" x14ac:dyDescent="0.3">
      <c r="A74" s="79"/>
      <c r="B74" s="79"/>
      <c r="C74" s="79"/>
      <c r="D74" s="79"/>
      <c r="E74" s="79"/>
      <c r="F74" s="79"/>
      <c r="G74" s="79"/>
      <c r="H74" s="79"/>
      <c r="I74" s="79"/>
      <c r="J74" s="79"/>
      <c r="K74" s="79"/>
      <c r="L74" s="80"/>
      <c r="M74" s="4"/>
      <c r="N74" s="4"/>
      <c r="O74" s="4"/>
      <c r="P74" s="4"/>
      <c r="Q74" s="4"/>
      <c r="R74" s="4"/>
      <c r="S74" s="4"/>
      <c r="V74" s="79"/>
      <c r="W74" s="79"/>
      <c r="X74" s="79"/>
      <c r="Y74" s="79"/>
      <c r="Z74" s="79"/>
      <c r="AA74" s="79"/>
      <c r="AB74" s="79"/>
      <c r="AC74" s="79"/>
      <c r="AD74" s="79"/>
      <c r="AE74" s="79"/>
      <c r="AF74" s="79"/>
      <c r="AG74" s="80"/>
      <c r="AH74" s="4"/>
      <c r="AI74" s="4"/>
      <c r="AJ74" s="4"/>
      <c r="AK74" s="4"/>
      <c r="AL74" s="4"/>
      <c r="AM74" s="4"/>
      <c r="AN74" s="4"/>
    </row>
    <row r="75" spans="1:41" ht="17.25" x14ac:dyDescent="0.3">
      <c r="A75" s="79"/>
      <c r="B75" s="79"/>
      <c r="C75" s="79"/>
      <c r="D75" s="79"/>
      <c r="E75" s="79"/>
      <c r="F75" s="79"/>
      <c r="G75" s="79"/>
      <c r="H75" s="79"/>
      <c r="I75" s="79"/>
      <c r="J75" s="79"/>
      <c r="K75" s="79"/>
      <c r="L75" s="80"/>
      <c r="M75" s="4"/>
      <c r="N75" s="4"/>
      <c r="O75" s="4"/>
      <c r="P75" s="4"/>
      <c r="Q75" s="4"/>
      <c r="R75" s="4"/>
      <c r="S75" s="4"/>
      <c r="V75" s="79"/>
      <c r="W75" s="79"/>
      <c r="X75" s="79"/>
      <c r="Y75" s="79"/>
      <c r="Z75" s="79"/>
      <c r="AA75" s="79"/>
      <c r="AB75" s="79"/>
      <c r="AC75" s="79"/>
      <c r="AD75" s="79"/>
      <c r="AE75" s="79"/>
      <c r="AF75" s="79"/>
      <c r="AG75" s="80"/>
      <c r="AH75" s="4"/>
      <c r="AI75" s="4"/>
      <c r="AJ75" s="4"/>
      <c r="AK75" s="4"/>
      <c r="AL75" s="4"/>
      <c r="AM75" s="4"/>
      <c r="AN75" s="4"/>
    </row>
    <row r="76" spans="1:41" ht="17.25" x14ac:dyDescent="0.3">
      <c r="A76" s="79"/>
      <c r="B76" s="79"/>
      <c r="C76" s="79"/>
      <c r="D76" s="79"/>
      <c r="E76" s="79"/>
      <c r="F76" s="79"/>
      <c r="G76" s="79"/>
      <c r="H76" s="79"/>
      <c r="I76" s="79"/>
      <c r="J76" s="79"/>
      <c r="K76" s="79"/>
      <c r="L76" s="80"/>
      <c r="M76" s="4"/>
      <c r="N76" s="4"/>
      <c r="O76" s="4"/>
      <c r="P76" s="4"/>
      <c r="Q76" s="4"/>
      <c r="R76" s="4"/>
      <c r="S76" s="4"/>
      <c r="V76" s="79"/>
      <c r="W76" s="79"/>
      <c r="X76" s="79"/>
      <c r="Y76" s="79"/>
      <c r="Z76" s="79"/>
      <c r="AA76" s="79"/>
      <c r="AB76" s="79"/>
      <c r="AC76" s="79"/>
      <c r="AD76" s="79"/>
      <c r="AE76" s="79"/>
      <c r="AF76" s="79"/>
      <c r="AG76" s="80"/>
      <c r="AH76" s="4"/>
      <c r="AI76" s="4"/>
      <c r="AJ76" s="4"/>
      <c r="AK76" s="4"/>
      <c r="AL76" s="4"/>
      <c r="AM76" s="4"/>
      <c r="AN76" s="4"/>
    </row>
    <row r="77" spans="1:41" ht="17.25" x14ac:dyDescent="0.3">
      <c r="A77" s="79"/>
      <c r="B77" s="79"/>
      <c r="C77" s="79"/>
      <c r="D77" s="79"/>
      <c r="E77" s="79"/>
      <c r="F77" s="79"/>
      <c r="G77" s="79"/>
      <c r="H77" s="79"/>
      <c r="I77" s="79"/>
      <c r="J77" s="79"/>
      <c r="K77" s="79"/>
      <c r="L77" s="80"/>
      <c r="M77" s="4"/>
      <c r="N77" s="4"/>
      <c r="O77" s="4"/>
      <c r="P77" s="4"/>
      <c r="Q77" s="4"/>
      <c r="R77" s="4"/>
      <c r="S77" s="4"/>
      <c r="V77" s="79"/>
      <c r="W77" s="79"/>
      <c r="X77" s="79"/>
      <c r="Y77" s="79"/>
      <c r="Z77" s="79"/>
      <c r="AA77" s="79"/>
      <c r="AB77" s="79"/>
      <c r="AC77" s="79"/>
      <c r="AD77" s="79"/>
      <c r="AE77" s="79"/>
      <c r="AF77" s="79"/>
      <c r="AG77" s="80"/>
      <c r="AH77" s="4"/>
      <c r="AI77" s="4"/>
      <c r="AJ77" s="4"/>
      <c r="AK77" s="4"/>
      <c r="AL77" s="4"/>
      <c r="AM77" s="4"/>
      <c r="AN77" s="4"/>
    </row>
    <row r="78" spans="1:41" ht="17.25" x14ac:dyDescent="0.3">
      <c r="A78" s="79"/>
      <c r="B78" s="79"/>
      <c r="C78" s="79"/>
      <c r="D78" s="79"/>
      <c r="E78" s="79"/>
      <c r="F78" s="79"/>
      <c r="G78" s="79"/>
      <c r="H78" s="79"/>
      <c r="I78" s="79"/>
      <c r="J78" s="79"/>
      <c r="K78" s="79"/>
      <c r="L78" s="80"/>
      <c r="M78" s="4"/>
      <c r="N78" s="4"/>
      <c r="O78" s="4"/>
      <c r="P78" s="4"/>
      <c r="Q78" s="4"/>
      <c r="R78" s="4"/>
      <c r="S78" s="4"/>
      <c r="V78" s="79"/>
      <c r="W78" s="79"/>
      <c r="X78" s="79"/>
      <c r="Y78" s="79"/>
      <c r="Z78" s="79"/>
      <c r="AA78" s="79"/>
      <c r="AB78" s="79"/>
      <c r="AC78" s="79"/>
      <c r="AD78" s="79"/>
      <c r="AE78" s="79"/>
      <c r="AF78" s="79"/>
      <c r="AG78" s="80"/>
      <c r="AH78" s="4"/>
      <c r="AI78" s="4"/>
      <c r="AJ78" s="4"/>
      <c r="AK78" s="4"/>
      <c r="AL78" s="4"/>
      <c r="AM78" s="4"/>
      <c r="AN78" s="4"/>
    </row>
    <row r="79" spans="1:41" ht="17.25" x14ac:dyDescent="0.3">
      <c r="A79" s="79"/>
      <c r="B79" s="79"/>
      <c r="C79" s="79"/>
      <c r="D79" s="79"/>
      <c r="E79" s="79"/>
      <c r="F79" s="79"/>
      <c r="G79" s="79"/>
      <c r="H79" s="79"/>
      <c r="I79" s="79"/>
      <c r="J79" s="79"/>
      <c r="K79" s="79"/>
      <c r="L79" s="80"/>
      <c r="M79" s="4"/>
      <c r="N79" s="4"/>
      <c r="O79" s="4"/>
      <c r="P79" s="4"/>
      <c r="Q79" s="4"/>
      <c r="R79" s="4"/>
      <c r="S79" s="4"/>
      <c r="V79" s="79"/>
      <c r="W79" s="79"/>
      <c r="X79" s="79"/>
      <c r="Y79" s="79"/>
      <c r="Z79" s="79"/>
      <c r="AA79" s="79"/>
      <c r="AB79" s="79"/>
      <c r="AC79" s="79"/>
      <c r="AD79" s="79"/>
      <c r="AE79" s="79"/>
      <c r="AF79" s="79"/>
      <c r="AG79" s="80"/>
      <c r="AH79" s="4"/>
      <c r="AI79" s="4"/>
      <c r="AJ79" s="4"/>
      <c r="AK79" s="4"/>
      <c r="AL79" s="4"/>
      <c r="AM79" s="4"/>
      <c r="AN79" s="4"/>
    </row>
    <row r="80" spans="1:41" ht="17.25" x14ac:dyDescent="0.3">
      <c r="B80" s="79"/>
      <c r="C80" s="79"/>
      <c r="D80" s="79"/>
      <c r="E80" s="79"/>
      <c r="F80" s="79"/>
      <c r="G80" s="79"/>
      <c r="H80" s="79"/>
      <c r="I80" s="79"/>
      <c r="J80" s="79"/>
      <c r="K80" s="79"/>
      <c r="L80" s="86"/>
      <c r="M80" s="2"/>
      <c r="N80" s="4"/>
      <c r="O80" s="4"/>
      <c r="P80" s="4"/>
      <c r="Q80" s="4"/>
      <c r="R80" s="4"/>
      <c r="S80" s="4"/>
      <c r="W80" s="79"/>
      <c r="X80" s="79"/>
      <c r="Y80" s="79"/>
      <c r="Z80" s="79"/>
      <c r="AA80" s="79"/>
      <c r="AB80" s="79"/>
      <c r="AC80" s="79"/>
      <c r="AD80" s="79"/>
      <c r="AE80" s="79"/>
      <c r="AF80" s="79"/>
      <c r="AG80" s="86"/>
      <c r="AH80" s="2"/>
      <c r="AI80" s="4"/>
      <c r="AJ80" s="4"/>
      <c r="AK80" s="4"/>
      <c r="AL80" s="4"/>
      <c r="AM80" s="4"/>
      <c r="AN80" s="4"/>
    </row>
    <row r="81" spans="1:40" ht="17.25" x14ac:dyDescent="0.3">
      <c r="B81" s="79"/>
      <c r="C81" s="79"/>
      <c r="D81" s="79"/>
      <c r="E81" s="79"/>
      <c r="F81" s="79"/>
      <c r="G81" s="79"/>
      <c r="H81" s="79"/>
      <c r="I81" s="79"/>
      <c r="J81" s="79"/>
      <c r="K81" s="79"/>
      <c r="L81" s="86"/>
      <c r="M81" s="2"/>
      <c r="N81" s="4"/>
      <c r="O81" s="4"/>
      <c r="P81" s="4"/>
      <c r="Q81" s="4"/>
      <c r="R81" s="4"/>
      <c r="S81" s="4"/>
      <c r="W81" s="79"/>
      <c r="X81" s="79"/>
      <c r="Y81" s="79"/>
      <c r="Z81" s="79"/>
      <c r="AA81" s="79"/>
      <c r="AB81" s="79"/>
      <c r="AC81" s="79"/>
      <c r="AD81" s="79"/>
      <c r="AE81" s="79"/>
      <c r="AF81" s="79"/>
      <c r="AG81" s="86"/>
      <c r="AH81" s="2"/>
      <c r="AI81" s="4"/>
      <c r="AJ81" s="4"/>
      <c r="AK81" s="4"/>
      <c r="AL81" s="4"/>
      <c r="AM81" s="4"/>
      <c r="AN81" s="4"/>
    </row>
    <row r="82" spans="1:40" ht="15.75" x14ac:dyDescent="0.25">
      <c r="A82" s="2"/>
      <c r="B82" s="2"/>
      <c r="C82" s="2"/>
      <c r="D82" s="2"/>
      <c r="E82" s="2"/>
      <c r="F82" s="2"/>
      <c r="G82" s="2"/>
      <c r="H82" s="2"/>
      <c r="I82" s="2"/>
      <c r="J82" s="2"/>
      <c r="K82" s="2"/>
      <c r="L82" s="4"/>
      <c r="M82" s="4"/>
      <c r="N82" s="4"/>
      <c r="O82" s="4"/>
      <c r="P82" s="4"/>
      <c r="Q82" s="4"/>
      <c r="R82" s="4"/>
      <c r="S82" s="4"/>
      <c r="V82" s="2"/>
      <c r="W82" s="2"/>
      <c r="X82" s="2"/>
      <c r="Y82" s="2"/>
      <c r="Z82" s="2"/>
      <c r="AA82" s="2"/>
      <c r="AB82" s="2"/>
      <c r="AC82" s="2"/>
      <c r="AD82" s="2"/>
      <c r="AE82" s="2"/>
      <c r="AF82" s="2"/>
      <c r="AG82" s="4"/>
      <c r="AH82" s="4"/>
      <c r="AI82" s="4"/>
      <c r="AJ82" s="4"/>
      <c r="AK82" s="4"/>
      <c r="AL82" s="4"/>
      <c r="AM82" s="4"/>
      <c r="AN82" s="4"/>
    </row>
    <row r="83" spans="1:40" ht="15.75" x14ac:dyDescent="0.25">
      <c r="A83" s="2"/>
      <c r="B83" s="2"/>
      <c r="C83" s="2"/>
      <c r="D83" s="2"/>
      <c r="E83" s="2"/>
      <c r="F83" s="2"/>
      <c r="G83" s="2"/>
      <c r="H83" s="2"/>
      <c r="I83" s="2"/>
      <c r="J83" s="2"/>
      <c r="K83" s="2"/>
      <c r="L83" s="4"/>
      <c r="M83" s="4"/>
      <c r="N83" s="4"/>
      <c r="O83" s="4"/>
      <c r="P83" s="4"/>
      <c r="Q83" s="4"/>
      <c r="R83" s="4"/>
      <c r="S83" s="4"/>
      <c r="V83" s="2"/>
      <c r="W83" s="2"/>
      <c r="X83" s="2"/>
      <c r="Y83" s="2"/>
      <c r="Z83" s="2"/>
      <c r="AA83" s="2"/>
      <c r="AB83" s="2"/>
      <c r="AC83" s="2"/>
      <c r="AD83" s="2"/>
      <c r="AE83" s="2"/>
      <c r="AF83" s="2"/>
      <c r="AG83" s="4"/>
      <c r="AH83" s="4"/>
      <c r="AI83" s="4"/>
      <c r="AJ83" s="4"/>
      <c r="AK83" s="4"/>
      <c r="AL83" s="4"/>
      <c r="AM83" s="4"/>
      <c r="AN83" s="4"/>
    </row>
    <row r="84" spans="1:40" ht="15.75" x14ac:dyDescent="0.25">
      <c r="B84" s="2"/>
      <c r="C84" s="2"/>
      <c r="D84" s="2"/>
      <c r="E84" s="2"/>
      <c r="F84" s="2"/>
      <c r="G84" s="2"/>
      <c r="H84" s="2"/>
      <c r="I84" s="2"/>
      <c r="J84" s="2"/>
      <c r="K84" s="2"/>
      <c r="L84" s="4"/>
      <c r="M84" s="4"/>
      <c r="N84" s="4"/>
      <c r="O84" s="4"/>
      <c r="P84" s="4"/>
      <c r="Q84" s="4"/>
      <c r="R84" s="4"/>
      <c r="S84" s="4"/>
      <c r="W84" s="2"/>
      <c r="X84" s="2"/>
      <c r="Y84" s="2"/>
      <c r="Z84" s="2"/>
      <c r="AA84" s="2"/>
      <c r="AB84" s="2"/>
      <c r="AC84" s="2"/>
      <c r="AD84" s="2"/>
      <c r="AE84" s="2"/>
      <c r="AF84" s="2"/>
      <c r="AG84" s="4"/>
      <c r="AH84" s="4"/>
      <c r="AI84" s="4"/>
      <c r="AJ84" s="4"/>
      <c r="AK84" s="4"/>
      <c r="AL84" s="4"/>
      <c r="AM84" s="4"/>
      <c r="AN84" s="4"/>
    </row>
    <row r="85" spans="1:40" ht="15.75" x14ac:dyDescent="0.25">
      <c r="B85" s="2"/>
      <c r="C85" s="2"/>
      <c r="D85" s="2"/>
      <c r="E85" s="2"/>
      <c r="F85" s="2"/>
      <c r="G85" s="2"/>
      <c r="H85" s="2"/>
      <c r="I85" s="2"/>
      <c r="J85" s="2"/>
      <c r="K85" s="2"/>
      <c r="L85" s="4"/>
      <c r="M85" s="4"/>
      <c r="N85" s="4"/>
      <c r="O85" s="4"/>
      <c r="P85" s="4"/>
      <c r="Q85" s="4"/>
      <c r="R85" s="4"/>
      <c r="S85" s="4"/>
      <c r="W85" s="2"/>
      <c r="X85" s="2"/>
      <c r="Y85" s="2"/>
      <c r="Z85" s="2"/>
      <c r="AA85" s="2"/>
      <c r="AB85" s="2"/>
      <c r="AC85" s="2"/>
      <c r="AD85" s="2"/>
      <c r="AE85" s="2"/>
      <c r="AF85" s="2"/>
      <c r="AG85" s="4"/>
      <c r="AH85" s="4"/>
      <c r="AI85" s="4"/>
      <c r="AJ85" s="4"/>
      <c r="AK85" s="4"/>
      <c r="AL85" s="4"/>
      <c r="AM85" s="4"/>
      <c r="AN85" s="4"/>
    </row>
    <row r="86" spans="1:40" ht="15.75" x14ac:dyDescent="0.25">
      <c r="A86" s="2"/>
      <c r="B86" s="2"/>
      <c r="C86" s="2"/>
      <c r="D86" s="2"/>
      <c r="E86" s="2"/>
      <c r="F86" s="2"/>
      <c r="G86" s="2"/>
      <c r="H86" s="2"/>
      <c r="I86" s="2"/>
      <c r="J86" s="2"/>
      <c r="K86" s="2"/>
      <c r="L86" s="4"/>
      <c r="M86" s="4"/>
      <c r="N86" s="4"/>
      <c r="O86" s="4"/>
      <c r="P86" s="4"/>
      <c r="Q86" s="4"/>
      <c r="R86" s="4"/>
      <c r="S86" s="4"/>
      <c r="V86" s="2"/>
      <c r="W86" s="2"/>
      <c r="X86" s="2"/>
      <c r="Y86" s="2"/>
      <c r="Z86" s="2"/>
      <c r="AA86" s="2"/>
      <c r="AB86" s="2"/>
      <c r="AC86" s="2"/>
      <c r="AD86" s="2"/>
      <c r="AE86" s="2"/>
      <c r="AF86" s="2"/>
      <c r="AG86" s="4"/>
      <c r="AH86" s="4"/>
      <c r="AI86" s="4"/>
      <c r="AJ86" s="4"/>
      <c r="AK86" s="4"/>
      <c r="AL86" s="4"/>
      <c r="AM86" s="4"/>
      <c r="AN86" s="4"/>
    </row>
    <row r="87" spans="1:40" ht="15.75" x14ac:dyDescent="0.25">
      <c r="A87" s="2"/>
      <c r="B87" s="2"/>
      <c r="C87" s="2"/>
      <c r="D87" s="2"/>
      <c r="E87" s="2"/>
      <c r="F87" s="2"/>
      <c r="G87" s="2"/>
      <c r="H87" s="2"/>
      <c r="I87" s="2"/>
      <c r="J87" s="2"/>
      <c r="K87" s="2"/>
      <c r="L87" s="4"/>
      <c r="M87" s="4"/>
      <c r="N87" s="4"/>
      <c r="O87" s="4"/>
      <c r="P87" s="4"/>
      <c r="Q87" s="4"/>
      <c r="R87" s="4"/>
      <c r="S87" s="4"/>
      <c r="V87" s="2"/>
      <c r="W87" s="2"/>
      <c r="X87" s="2"/>
      <c r="Y87" s="2"/>
      <c r="Z87" s="2"/>
      <c r="AA87" s="2"/>
      <c r="AB87" s="2"/>
      <c r="AC87" s="2"/>
      <c r="AD87" s="2"/>
      <c r="AE87" s="2"/>
      <c r="AF87" s="2"/>
      <c r="AG87" s="4"/>
      <c r="AH87" s="4"/>
      <c r="AI87" s="4"/>
      <c r="AJ87" s="4"/>
      <c r="AK87" s="4"/>
      <c r="AL87" s="4"/>
      <c r="AM87" s="4"/>
      <c r="AN87" s="4"/>
    </row>
    <row r="88" spans="1:40" ht="15.75" x14ac:dyDescent="0.25">
      <c r="A88" s="2"/>
      <c r="B88" s="2"/>
      <c r="C88" s="2"/>
      <c r="D88" s="2"/>
      <c r="E88" s="2"/>
      <c r="F88" s="2"/>
      <c r="G88" s="2"/>
      <c r="H88" s="2"/>
      <c r="I88" s="2"/>
      <c r="J88" s="2"/>
      <c r="K88" s="2"/>
      <c r="L88" s="4"/>
      <c r="M88" s="4"/>
      <c r="N88" s="4"/>
      <c r="O88" s="4"/>
      <c r="P88" s="4"/>
      <c r="Q88" s="4"/>
      <c r="R88" s="4"/>
      <c r="S88" s="4"/>
      <c r="V88" s="2"/>
      <c r="W88" s="2"/>
      <c r="X88" s="2"/>
      <c r="Y88" s="2"/>
      <c r="Z88" s="2"/>
      <c r="AA88" s="2"/>
      <c r="AB88" s="2"/>
      <c r="AC88" s="2"/>
      <c r="AD88" s="2"/>
      <c r="AE88" s="2"/>
      <c r="AF88" s="2"/>
      <c r="AG88" s="4"/>
      <c r="AH88" s="4"/>
      <c r="AI88" s="4"/>
      <c r="AJ88" s="4"/>
      <c r="AK88" s="4"/>
      <c r="AL88" s="4"/>
      <c r="AM88" s="4"/>
      <c r="AN88" s="4"/>
    </row>
    <row r="89" spans="1:40" ht="15.75" x14ac:dyDescent="0.25">
      <c r="A89" s="2"/>
      <c r="B89" s="2"/>
      <c r="C89" s="2"/>
      <c r="D89" s="2"/>
      <c r="E89" s="2"/>
      <c r="F89" s="2"/>
      <c r="G89" s="2"/>
      <c r="H89" s="2"/>
      <c r="I89" s="2"/>
      <c r="J89" s="2"/>
      <c r="K89" s="2"/>
      <c r="L89" s="4"/>
      <c r="M89" s="4"/>
      <c r="N89" s="4"/>
      <c r="O89" s="4"/>
      <c r="P89" s="4"/>
      <c r="Q89" s="4"/>
      <c r="R89" s="4"/>
      <c r="S89" s="4"/>
      <c r="V89" s="2"/>
      <c r="W89" s="2"/>
      <c r="X89" s="2"/>
      <c r="Y89" s="2"/>
      <c r="Z89" s="2"/>
      <c r="AA89" s="2"/>
      <c r="AB89" s="2"/>
      <c r="AC89" s="2"/>
      <c r="AD89" s="2"/>
      <c r="AE89" s="2"/>
      <c r="AF89" s="2"/>
      <c r="AG89" s="4"/>
      <c r="AH89" s="4"/>
      <c r="AI89" s="4"/>
      <c r="AJ89" s="4"/>
      <c r="AK89" s="4"/>
      <c r="AL89" s="4"/>
      <c r="AM89" s="4"/>
      <c r="AN89" s="4"/>
    </row>
    <row r="90" spans="1:40" ht="16.5" x14ac:dyDescent="0.25">
      <c r="A90" s="79" t="s">
        <v>17</v>
      </c>
      <c r="B90" s="79"/>
      <c r="C90" s="79"/>
      <c r="D90" s="79"/>
      <c r="E90" s="79"/>
      <c r="F90" s="79"/>
      <c r="G90" s="79"/>
      <c r="H90" s="79"/>
      <c r="I90" s="79"/>
      <c r="J90" s="79"/>
      <c r="K90" s="79"/>
      <c r="L90" s="79"/>
      <c r="M90" s="79"/>
      <c r="N90" s="79"/>
      <c r="O90" s="79"/>
      <c r="P90" s="79"/>
      <c r="Q90" s="4"/>
      <c r="R90" s="4"/>
      <c r="S90" s="4"/>
      <c r="V90" s="79" t="s">
        <v>56</v>
      </c>
      <c r="W90" s="79"/>
      <c r="X90" s="79"/>
      <c r="Y90" s="79"/>
      <c r="Z90" s="79"/>
      <c r="AA90" s="79"/>
      <c r="AB90" s="79"/>
      <c r="AC90" s="79"/>
      <c r="AD90" s="79"/>
      <c r="AE90" s="79"/>
      <c r="AF90" s="79"/>
      <c r="AG90" s="79"/>
      <c r="AH90" s="79"/>
      <c r="AI90" s="79"/>
      <c r="AJ90" s="79"/>
      <c r="AK90" s="79"/>
      <c r="AL90" s="4"/>
      <c r="AM90" s="4"/>
      <c r="AN90" s="4"/>
    </row>
    <row r="91" spans="1:40" ht="16.5" x14ac:dyDescent="0.25">
      <c r="A91" s="79"/>
      <c r="B91" s="2"/>
      <c r="C91" s="2"/>
      <c r="D91" s="2"/>
      <c r="E91" s="2"/>
      <c r="F91" s="2"/>
      <c r="G91" s="2"/>
      <c r="H91" s="2"/>
      <c r="I91" s="2"/>
      <c r="J91" s="2"/>
      <c r="K91" s="2"/>
      <c r="L91" s="4"/>
      <c r="M91" s="4"/>
      <c r="N91" s="4"/>
      <c r="O91" s="4"/>
      <c r="P91" s="4"/>
      <c r="Q91" s="4"/>
      <c r="R91" s="4"/>
      <c r="S91" s="4"/>
      <c r="V91" s="79"/>
      <c r="W91" s="2"/>
      <c r="X91" s="2"/>
      <c r="Y91" s="2"/>
      <c r="Z91" s="2"/>
      <c r="AA91" s="2"/>
      <c r="AB91" s="2"/>
      <c r="AC91" s="2"/>
      <c r="AD91" s="2"/>
      <c r="AE91" s="2"/>
      <c r="AF91" s="2"/>
      <c r="AG91" s="4"/>
      <c r="AH91" s="4"/>
      <c r="AI91" s="4"/>
      <c r="AJ91" s="4"/>
      <c r="AK91" s="4"/>
      <c r="AL91" s="4"/>
      <c r="AM91" s="4"/>
      <c r="AN91" s="4"/>
    </row>
    <row r="92" spans="1:40" ht="15.75" x14ac:dyDescent="0.25">
      <c r="A92" s="2"/>
      <c r="B92" s="2"/>
      <c r="C92" s="2"/>
      <c r="D92" s="2"/>
      <c r="E92" s="2"/>
      <c r="F92" s="2"/>
      <c r="G92" s="2"/>
      <c r="H92" s="2"/>
      <c r="I92" s="2"/>
      <c r="J92" s="2"/>
      <c r="K92" s="2"/>
      <c r="L92" s="4"/>
      <c r="M92" s="4"/>
      <c r="N92" s="4"/>
      <c r="O92" s="4"/>
      <c r="P92" s="4"/>
      <c r="Q92" s="4"/>
      <c r="R92" s="4"/>
      <c r="S92" s="4"/>
      <c r="V92" s="2"/>
      <c r="W92" s="2"/>
      <c r="X92" s="2"/>
      <c r="Y92" s="2"/>
      <c r="Z92" s="2"/>
      <c r="AA92" s="2"/>
      <c r="AB92" s="2"/>
      <c r="AC92" s="2"/>
      <c r="AD92" s="2"/>
      <c r="AE92" s="2"/>
      <c r="AF92" s="2"/>
      <c r="AG92" s="4"/>
      <c r="AH92" s="4"/>
      <c r="AI92" s="4"/>
      <c r="AJ92" s="4"/>
      <c r="AK92" s="4"/>
      <c r="AL92" s="4"/>
      <c r="AM92" s="4"/>
      <c r="AN92" s="4"/>
    </row>
    <row r="93" spans="1:40" x14ac:dyDescent="0.25">
      <c r="E93" s="4"/>
      <c r="F93" s="4"/>
      <c r="G93" s="4"/>
      <c r="H93" s="4"/>
      <c r="I93" s="4"/>
      <c r="J93" s="4"/>
      <c r="K93" s="4"/>
      <c r="L93" s="4"/>
      <c r="M93" s="5"/>
      <c r="N93" s="4"/>
      <c r="O93" s="4"/>
      <c r="P93" s="4"/>
      <c r="Q93" s="4"/>
      <c r="R93" s="4"/>
      <c r="S93" s="4"/>
      <c r="Z93" s="4"/>
      <c r="AA93" s="4"/>
      <c r="AB93" s="4"/>
      <c r="AC93" s="4"/>
      <c r="AD93" s="4"/>
      <c r="AE93" s="4"/>
      <c r="AF93" s="4"/>
      <c r="AG93" s="4"/>
      <c r="AH93" s="5"/>
      <c r="AI93" s="4"/>
      <c r="AJ93" s="4"/>
      <c r="AK93" s="4"/>
      <c r="AL93" s="4"/>
      <c r="AM93" s="4"/>
      <c r="AN93" s="4"/>
    </row>
    <row r="94" spans="1:40" ht="15.75" x14ac:dyDescent="0.25">
      <c r="A94" s="2"/>
      <c r="B94" s="2"/>
      <c r="C94" s="2"/>
      <c r="D94" s="2"/>
      <c r="E94" s="2"/>
      <c r="F94" s="2"/>
      <c r="G94" s="2"/>
      <c r="H94" s="2"/>
      <c r="I94" s="2"/>
      <c r="J94" s="2"/>
      <c r="K94" s="2"/>
      <c r="L94" s="4"/>
      <c r="M94" s="4"/>
      <c r="N94" s="4"/>
      <c r="O94" s="4"/>
      <c r="P94" s="4"/>
      <c r="Q94" s="4"/>
      <c r="R94" s="4"/>
      <c r="S94" s="4"/>
      <c r="V94" s="2"/>
      <c r="W94" s="2"/>
      <c r="X94" s="2"/>
      <c r="Y94" s="2"/>
      <c r="Z94" s="2"/>
      <c r="AA94" s="2"/>
      <c r="AB94" s="2"/>
      <c r="AC94" s="2"/>
      <c r="AD94" s="2"/>
      <c r="AE94" s="2"/>
      <c r="AF94" s="2"/>
      <c r="AG94" s="4"/>
      <c r="AH94" s="4"/>
      <c r="AI94" s="4"/>
      <c r="AJ94" s="4"/>
      <c r="AK94" s="4"/>
      <c r="AL94" s="4"/>
      <c r="AM94" s="4"/>
      <c r="AN94" s="4"/>
    </row>
    <row r="95" spans="1:40" ht="15.75" x14ac:dyDescent="0.25">
      <c r="A95" s="2"/>
      <c r="B95" s="2"/>
      <c r="C95" s="2"/>
      <c r="D95" s="2"/>
      <c r="E95" s="2"/>
      <c r="F95" s="2"/>
      <c r="G95" s="2"/>
      <c r="H95" s="2"/>
      <c r="I95" s="2"/>
      <c r="J95" s="2"/>
      <c r="K95" s="2"/>
      <c r="L95" s="4"/>
      <c r="M95" s="4"/>
      <c r="N95" s="4"/>
      <c r="O95" s="4"/>
      <c r="P95" s="4"/>
      <c r="Q95" s="4"/>
      <c r="R95" s="4"/>
      <c r="S95" s="4"/>
      <c r="V95" s="2"/>
      <c r="W95" s="2"/>
      <c r="X95" s="2"/>
      <c r="Y95" s="2"/>
      <c r="Z95" s="2"/>
      <c r="AA95" s="2"/>
      <c r="AB95" s="2"/>
      <c r="AC95" s="2"/>
      <c r="AD95" s="2"/>
      <c r="AE95" s="2"/>
      <c r="AF95" s="2"/>
      <c r="AG95" s="4"/>
      <c r="AH95" s="4"/>
      <c r="AI95" s="4"/>
      <c r="AJ95" s="4"/>
      <c r="AK95" s="4"/>
      <c r="AL95" s="4"/>
      <c r="AM95" s="4"/>
      <c r="AN95" s="4"/>
    </row>
    <row r="96" spans="1:40" ht="15.75" x14ac:dyDescent="0.25">
      <c r="A96" s="2"/>
      <c r="B96" s="2"/>
      <c r="C96" s="2"/>
      <c r="D96" s="2"/>
      <c r="E96" s="2"/>
      <c r="F96" s="2"/>
      <c r="G96" s="2"/>
      <c r="H96" s="2"/>
      <c r="I96" s="2"/>
      <c r="J96" s="2"/>
      <c r="K96" s="2"/>
      <c r="L96" s="4"/>
      <c r="M96" s="4"/>
      <c r="N96" s="4"/>
      <c r="O96" s="4"/>
      <c r="P96" s="4"/>
      <c r="Q96" s="4"/>
      <c r="R96" s="4"/>
      <c r="S96" s="4"/>
      <c r="V96" s="2"/>
      <c r="W96" s="2"/>
      <c r="X96" s="2"/>
      <c r="Y96" s="2"/>
      <c r="Z96" s="2"/>
      <c r="AA96" s="2"/>
      <c r="AB96" s="2"/>
      <c r="AC96" s="2"/>
      <c r="AD96" s="2"/>
      <c r="AE96" s="2"/>
      <c r="AF96" s="2"/>
      <c r="AG96" s="4"/>
      <c r="AH96" s="4"/>
      <c r="AI96" s="4"/>
      <c r="AJ96" s="4"/>
      <c r="AK96" s="4"/>
      <c r="AL96" s="4"/>
      <c r="AM96" s="4"/>
      <c r="AN96" s="4"/>
    </row>
    <row r="97" spans="1:40" ht="15.75" x14ac:dyDescent="0.25">
      <c r="A97" s="2"/>
      <c r="B97" s="2"/>
      <c r="C97" s="2"/>
      <c r="D97" s="2"/>
      <c r="E97" s="2"/>
      <c r="F97" s="2"/>
      <c r="G97" s="2"/>
      <c r="H97" s="2"/>
      <c r="I97" s="2"/>
      <c r="J97" s="2"/>
      <c r="K97" s="2"/>
      <c r="L97" s="4"/>
      <c r="M97" s="4"/>
      <c r="N97" s="4"/>
      <c r="O97" s="4"/>
      <c r="P97" s="4"/>
      <c r="Q97" s="4"/>
      <c r="R97" s="4"/>
      <c r="S97" s="4"/>
      <c r="V97" s="2"/>
      <c r="W97" s="2"/>
      <c r="X97" s="2"/>
      <c r="Y97" s="2"/>
      <c r="Z97" s="2"/>
      <c r="AA97" s="2"/>
      <c r="AB97" s="2"/>
      <c r="AC97" s="2"/>
      <c r="AD97" s="2"/>
      <c r="AE97" s="2"/>
      <c r="AF97" s="2"/>
      <c r="AG97" s="4"/>
      <c r="AH97" s="4"/>
      <c r="AI97" s="4"/>
      <c r="AJ97" s="4"/>
      <c r="AK97" s="4"/>
      <c r="AL97" s="4"/>
      <c r="AM97" s="4"/>
      <c r="AN97" s="4"/>
    </row>
    <row r="98" spans="1:40" ht="15.75" x14ac:dyDescent="0.25">
      <c r="A98" s="2"/>
      <c r="B98" s="2"/>
      <c r="C98" s="2"/>
      <c r="D98" s="2"/>
      <c r="E98" s="2"/>
      <c r="F98" s="2"/>
      <c r="G98" s="2"/>
      <c r="H98" s="2"/>
      <c r="I98" s="2"/>
      <c r="J98" s="2"/>
      <c r="K98" s="2"/>
      <c r="L98" s="4"/>
      <c r="M98" s="4"/>
      <c r="N98" s="4"/>
      <c r="O98" s="4"/>
      <c r="P98" s="4"/>
      <c r="Q98" s="4"/>
      <c r="R98" s="4"/>
      <c r="S98" s="4"/>
      <c r="V98" s="2"/>
      <c r="W98" s="2"/>
      <c r="X98" s="2"/>
      <c r="Y98" s="2"/>
      <c r="Z98" s="2"/>
      <c r="AA98" s="2"/>
      <c r="AB98" s="2"/>
      <c r="AC98" s="2"/>
      <c r="AD98" s="2"/>
      <c r="AE98" s="2"/>
      <c r="AF98" s="2"/>
      <c r="AG98" s="4"/>
      <c r="AH98" s="4"/>
      <c r="AI98" s="4"/>
      <c r="AJ98" s="4"/>
      <c r="AK98" s="4"/>
      <c r="AL98" s="4"/>
      <c r="AM98" s="4"/>
      <c r="AN98" s="4"/>
    </row>
    <row r="99" spans="1:40" ht="15.75" x14ac:dyDescent="0.25">
      <c r="A99" s="2"/>
      <c r="B99" s="2"/>
      <c r="C99" s="2"/>
      <c r="D99" s="2"/>
      <c r="E99" s="2"/>
      <c r="F99" s="2"/>
      <c r="G99" s="2"/>
      <c r="H99" s="2"/>
      <c r="I99" s="2"/>
      <c r="J99" s="2"/>
      <c r="K99" s="2"/>
      <c r="L99" s="4"/>
      <c r="M99" s="4"/>
      <c r="N99" s="4"/>
      <c r="O99" s="4"/>
      <c r="P99" s="4"/>
      <c r="Q99" s="4"/>
      <c r="R99" s="4"/>
      <c r="S99" s="4"/>
      <c r="V99" s="2"/>
      <c r="W99" s="2"/>
      <c r="X99" s="2"/>
      <c r="Y99" s="2"/>
      <c r="Z99" s="2"/>
      <c r="AA99" s="2"/>
      <c r="AB99" s="2"/>
      <c r="AC99" s="2"/>
      <c r="AD99" s="2"/>
      <c r="AE99" s="2"/>
      <c r="AF99" s="2"/>
      <c r="AG99" s="4"/>
      <c r="AH99" s="4"/>
      <c r="AI99" s="4"/>
      <c r="AJ99" s="4"/>
      <c r="AK99" s="4"/>
      <c r="AL99" s="4"/>
      <c r="AM99" s="4"/>
      <c r="AN99" s="4"/>
    </row>
    <row r="100" spans="1:40" ht="15.75" x14ac:dyDescent="0.25">
      <c r="A100" s="2"/>
      <c r="B100" s="2"/>
      <c r="C100" s="2"/>
      <c r="D100" s="2"/>
      <c r="E100" s="2"/>
      <c r="F100" s="2"/>
      <c r="G100" s="2"/>
      <c r="H100" s="2"/>
      <c r="I100" s="2"/>
      <c r="J100" s="2"/>
      <c r="K100" s="2"/>
      <c r="L100" s="4"/>
      <c r="M100" s="4"/>
      <c r="N100" s="4"/>
      <c r="O100" s="4"/>
      <c r="P100" s="4"/>
      <c r="Q100" s="4"/>
      <c r="R100" s="4"/>
      <c r="S100" s="4"/>
      <c r="V100" s="2"/>
      <c r="W100" s="2"/>
      <c r="X100" s="2"/>
      <c r="Y100" s="2"/>
      <c r="Z100" s="2"/>
      <c r="AA100" s="2"/>
      <c r="AB100" s="2"/>
      <c r="AC100" s="2"/>
      <c r="AD100" s="2"/>
      <c r="AE100" s="2"/>
      <c r="AF100" s="2"/>
      <c r="AG100" s="4"/>
      <c r="AH100" s="4"/>
      <c r="AI100" s="4"/>
      <c r="AJ100" s="4"/>
      <c r="AK100" s="4"/>
      <c r="AL100" s="4"/>
      <c r="AM100" s="4"/>
      <c r="AN100" s="4"/>
    </row>
    <row r="101" spans="1:40" ht="15.75" x14ac:dyDescent="0.25">
      <c r="A101" s="2"/>
      <c r="B101" s="2"/>
      <c r="C101" s="2"/>
      <c r="D101" s="2"/>
      <c r="E101" s="2"/>
      <c r="F101" s="2"/>
      <c r="G101" s="2"/>
      <c r="H101" s="2"/>
      <c r="I101" s="2"/>
      <c r="J101" s="2"/>
      <c r="K101" s="2"/>
      <c r="L101" s="4"/>
      <c r="M101" s="4"/>
      <c r="N101" s="4"/>
      <c r="O101" s="4"/>
      <c r="P101" s="4"/>
      <c r="Q101" s="4"/>
      <c r="R101" s="4"/>
      <c r="S101" s="4"/>
      <c r="V101" s="2"/>
      <c r="W101" s="2"/>
      <c r="X101" s="2"/>
      <c r="Y101" s="2"/>
      <c r="Z101" s="2"/>
      <c r="AA101" s="2"/>
      <c r="AB101" s="2"/>
      <c r="AC101" s="2"/>
      <c r="AD101" s="2"/>
      <c r="AE101" s="2"/>
      <c r="AF101" s="2"/>
      <c r="AG101" s="4"/>
      <c r="AH101" s="4"/>
      <c r="AI101" s="4"/>
      <c r="AJ101" s="4"/>
      <c r="AK101" s="4"/>
      <c r="AL101" s="4"/>
      <c r="AM101" s="4"/>
      <c r="AN101" s="4"/>
    </row>
    <row r="102" spans="1:40" ht="15.75" x14ac:dyDescent="0.25">
      <c r="A102" s="2"/>
      <c r="B102" s="2"/>
      <c r="C102" s="2"/>
      <c r="D102" s="2"/>
      <c r="E102" s="2"/>
      <c r="F102" s="2"/>
      <c r="G102" s="2"/>
      <c r="H102" s="2"/>
      <c r="I102" s="2"/>
      <c r="J102" s="2"/>
      <c r="K102" s="2"/>
      <c r="L102" s="4"/>
      <c r="M102" s="4"/>
      <c r="N102" s="4"/>
      <c r="O102" s="4"/>
      <c r="P102" s="4"/>
      <c r="Q102" s="4"/>
      <c r="R102" s="4"/>
      <c r="S102" s="4"/>
      <c r="V102" s="2"/>
      <c r="W102" s="2"/>
      <c r="X102" s="2"/>
      <c r="Y102" s="2"/>
      <c r="Z102" s="2"/>
      <c r="AA102" s="2"/>
      <c r="AB102" s="2"/>
      <c r="AC102" s="2"/>
      <c r="AD102" s="2"/>
      <c r="AE102" s="2"/>
      <c r="AF102" s="2"/>
      <c r="AG102" s="4"/>
      <c r="AH102" s="4"/>
      <c r="AI102" s="4"/>
      <c r="AJ102" s="4"/>
      <c r="AK102" s="4"/>
      <c r="AL102" s="4"/>
      <c r="AM102" s="4"/>
      <c r="AN102" s="4"/>
    </row>
    <row r="103" spans="1:40" x14ac:dyDescent="0.25">
      <c r="Q103" s="4"/>
      <c r="R103" s="4"/>
      <c r="S103" s="4"/>
      <c r="AL103" s="4"/>
      <c r="AM103" s="4"/>
      <c r="AN103" s="4"/>
    </row>
    <row r="104" spans="1:40" x14ac:dyDescent="0.25">
      <c r="Q104" s="4"/>
      <c r="R104" s="4"/>
      <c r="S104" s="4"/>
      <c r="AL104" s="4"/>
      <c r="AM104" s="4"/>
      <c r="AN104" s="4"/>
    </row>
    <row r="105" spans="1:40" x14ac:dyDescent="0.25">
      <c r="Q105" s="4"/>
      <c r="R105" s="4"/>
      <c r="S105" s="4"/>
      <c r="AL105" s="4"/>
      <c r="AM105" s="4"/>
      <c r="AN105" s="4"/>
    </row>
    <row r="106" spans="1:40" x14ac:dyDescent="0.25">
      <c r="Q106" s="4"/>
      <c r="R106" s="4"/>
      <c r="S106" s="4"/>
      <c r="AL106" s="4"/>
      <c r="AM106" s="4"/>
      <c r="AN106" s="4"/>
    </row>
    <row r="107" spans="1:40" x14ac:dyDescent="0.25">
      <c r="Q107" s="4"/>
      <c r="R107" s="4"/>
      <c r="S107" s="4"/>
      <c r="AL107" s="4"/>
      <c r="AM107" s="4"/>
      <c r="AN107" s="4"/>
    </row>
    <row r="108" spans="1:40" x14ac:dyDescent="0.25">
      <c r="Q108" s="4"/>
      <c r="R108" s="4"/>
      <c r="S108" s="4"/>
      <c r="AL108" s="4"/>
      <c r="AM108" s="4"/>
      <c r="AN108" s="4"/>
    </row>
    <row r="109" spans="1:40" x14ac:dyDescent="0.25">
      <c r="Q109" s="4"/>
      <c r="R109" s="4"/>
      <c r="S109" s="4"/>
      <c r="AL109" s="4"/>
      <c r="AM109" s="4"/>
      <c r="AN109" s="4"/>
    </row>
    <row r="110" spans="1:40" ht="17.25" x14ac:dyDescent="0.3">
      <c r="B110" s="79"/>
      <c r="C110" s="79"/>
      <c r="D110" s="79"/>
      <c r="E110" s="79"/>
      <c r="F110" s="79"/>
      <c r="G110" s="79"/>
      <c r="H110" s="79"/>
      <c r="I110" s="79"/>
      <c r="J110" s="79"/>
      <c r="K110" s="79"/>
      <c r="L110" s="80"/>
      <c r="M110" s="4"/>
      <c r="N110" s="4"/>
      <c r="O110" s="4"/>
      <c r="P110" s="4"/>
      <c r="W110" s="79"/>
      <c r="X110" s="79"/>
      <c r="Y110" s="79"/>
      <c r="Z110" s="79"/>
      <c r="AA110" s="79"/>
      <c r="AB110" s="79"/>
      <c r="AC110" s="79"/>
      <c r="AD110" s="79"/>
      <c r="AE110" s="79"/>
      <c r="AF110" s="79"/>
      <c r="AG110" s="80"/>
      <c r="AH110" s="4"/>
      <c r="AI110" s="4"/>
      <c r="AJ110" s="4"/>
      <c r="AK110" s="4"/>
    </row>
    <row r="111" spans="1:40" ht="17.25" x14ac:dyDescent="0.3">
      <c r="B111" s="79"/>
      <c r="C111" s="79"/>
      <c r="D111" s="79"/>
      <c r="E111" s="79"/>
      <c r="F111" s="79"/>
      <c r="G111" s="79"/>
      <c r="H111" s="79"/>
      <c r="I111" s="79"/>
      <c r="J111" s="79"/>
      <c r="K111" s="79"/>
      <c r="L111" s="80"/>
      <c r="M111" s="4"/>
      <c r="N111" s="4"/>
      <c r="O111" s="4"/>
      <c r="P111" s="4"/>
      <c r="W111" s="79"/>
      <c r="X111" s="79"/>
      <c r="Y111" s="79"/>
      <c r="Z111" s="79"/>
      <c r="AA111" s="79"/>
      <c r="AB111" s="79"/>
      <c r="AC111" s="79"/>
      <c r="AD111" s="79"/>
      <c r="AE111" s="79"/>
      <c r="AF111" s="79"/>
      <c r="AG111" s="80"/>
      <c r="AH111" s="4"/>
      <c r="AI111" s="4"/>
      <c r="AJ111" s="4"/>
      <c r="AK111" s="4"/>
    </row>
    <row r="112" spans="1:40" ht="16.5" x14ac:dyDescent="0.25">
      <c r="B112" s="79"/>
      <c r="C112" s="79"/>
      <c r="D112" s="79"/>
      <c r="E112" s="79"/>
      <c r="F112" s="79"/>
      <c r="G112" s="79"/>
      <c r="H112" s="79"/>
      <c r="I112" s="79"/>
      <c r="J112" s="79"/>
      <c r="K112" s="79"/>
      <c r="L112" s="79"/>
      <c r="M112" s="4"/>
      <c r="N112" s="4"/>
      <c r="O112" s="4"/>
      <c r="P112" s="4"/>
      <c r="W112" s="79"/>
      <c r="X112" s="79"/>
      <c r="Y112" s="79"/>
      <c r="Z112" s="79"/>
      <c r="AA112" s="79"/>
      <c r="AB112" s="79"/>
      <c r="AC112" s="79"/>
      <c r="AD112" s="79"/>
      <c r="AE112" s="79"/>
      <c r="AF112" s="79"/>
      <c r="AG112" s="79"/>
      <c r="AH112" s="4"/>
      <c r="AI112" s="4"/>
      <c r="AJ112" s="4"/>
      <c r="AK112" s="4"/>
    </row>
    <row r="113" spans="1:37" ht="16.5" x14ac:dyDescent="0.25">
      <c r="B113" s="79"/>
      <c r="C113" s="79"/>
      <c r="D113" s="79"/>
      <c r="E113" s="79"/>
      <c r="F113" s="79"/>
      <c r="G113" s="79"/>
      <c r="H113" s="79"/>
      <c r="I113" s="79"/>
      <c r="J113" s="79"/>
      <c r="K113" s="79"/>
      <c r="L113" s="79"/>
      <c r="M113" s="5"/>
      <c r="N113" s="4"/>
      <c r="O113" s="4"/>
      <c r="P113" s="4"/>
      <c r="W113" s="79"/>
      <c r="X113" s="79"/>
      <c r="Y113" s="79"/>
      <c r="Z113" s="79"/>
      <c r="AA113" s="79"/>
      <c r="AB113" s="79"/>
      <c r="AC113" s="79"/>
      <c r="AD113" s="79"/>
      <c r="AE113" s="79"/>
      <c r="AF113" s="79"/>
      <c r="AG113" s="79"/>
      <c r="AH113" s="5"/>
      <c r="AI113" s="4"/>
      <c r="AJ113" s="4"/>
      <c r="AK113" s="4"/>
    </row>
    <row r="114" spans="1:37" ht="16.5" x14ac:dyDescent="0.25">
      <c r="B114" s="79"/>
      <c r="C114" s="79"/>
      <c r="D114" s="79"/>
      <c r="E114" s="79"/>
      <c r="F114" s="79"/>
      <c r="G114" s="79"/>
      <c r="H114" s="79"/>
      <c r="I114" s="79"/>
      <c r="J114" s="79"/>
      <c r="K114" s="79"/>
      <c r="L114" s="79"/>
      <c r="M114" s="5"/>
      <c r="N114" s="4"/>
      <c r="O114" s="4"/>
      <c r="P114" s="4"/>
      <c r="W114" s="79"/>
      <c r="X114" s="79"/>
      <c r="Y114" s="79"/>
      <c r="Z114" s="79"/>
      <c r="AA114" s="79"/>
      <c r="AB114" s="79"/>
      <c r="AC114" s="79"/>
      <c r="AD114" s="79"/>
      <c r="AE114" s="79"/>
      <c r="AF114" s="79"/>
      <c r="AG114" s="79"/>
      <c r="AH114" s="5"/>
      <c r="AI114" s="4"/>
      <c r="AJ114" s="4"/>
      <c r="AK114" s="4"/>
    </row>
    <row r="115" spans="1:37" ht="16.5" x14ac:dyDescent="0.25">
      <c r="B115" s="79"/>
      <c r="C115" s="79"/>
      <c r="D115" s="79"/>
      <c r="E115" s="79"/>
      <c r="F115" s="79"/>
      <c r="G115" s="79"/>
      <c r="H115" s="79"/>
      <c r="I115" s="79"/>
      <c r="J115" s="79"/>
      <c r="K115" s="79"/>
      <c r="L115" s="79"/>
      <c r="M115" s="5"/>
      <c r="N115" s="4"/>
      <c r="O115" s="4"/>
      <c r="P115" s="4"/>
      <c r="W115" s="79"/>
      <c r="X115" s="79"/>
      <c r="Y115" s="79"/>
      <c r="Z115" s="79"/>
      <c r="AA115" s="79"/>
      <c r="AB115" s="79"/>
      <c r="AC115" s="79"/>
      <c r="AD115" s="79"/>
      <c r="AE115" s="79"/>
      <c r="AF115" s="79"/>
      <c r="AG115" s="79"/>
      <c r="AH115" s="5"/>
      <c r="AI115" s="4"/>
      <c r="AJ115" s="4"/>
      <c r="AK115" s="4"/>
    </row>
    <row r="116" spans="1:37" ht="16.5" x14ac:dyDescent="0.25">
      <c r="B116" s="79"/>
      <c r="C116" s="79"/>
      <c r="D116" s="79"/>
      <c r="E116" s="79"/>
      <c r="F116" s="79"/>
      <c r="G116" s="79"/>
      <c r="H116" s="79"/>
      <c r="I116" s="79"/>
      <c r="J116" s="79"/>
      <c r="K116" s="79"/>
      <c r="L116" s="79"/>
      <c r="M116" s="5"/>
      <c r="N116" s="4"/>
      <c r="O116" s="4"/>
      <c r="P116" s="4"/>
      <c r="W116" s="79"/>
      <c r="X116" s="79"/>
      <c r="Y116" s="79"/>
      <c r="Z116" s="79"/>
      <c r="AA116" s="79"/>
      <c r="AB116" s="79"/>
      <c r="AC116" s="79"/>
      <c r="AD116" s="79"/>
      <c r="AE116" s="79"/>
      <c r="AF116" s="79"/>
      <c r="AG116" s="79"/>
      <c r="AH116" s="5"/>
      <c r="AI116" s="4"/>
      <c r="AJ116" s="4"/>
      <c r="AK116" s="4"/>
    </row>
    <row r="117" spans="1:37" ht="17.25" x14ac:dyDescent="0.3">
      <c r="B117" s="86"/>
      <c r="C117" s="86"/>
      <c r="D117" s="86"/>
      <c r="E117" s="86"/>
      <c r="F117" s="86"/>
      <c r="G117" s="86"/>
      <c r="H117" s="86"/>
      <c r="I117" s="86"/>
      <c r="J117" s="86"/>
      <c r="K117" s="86"/>
      <c r="L117" s="86"/>
      <c r="W117" s="86"/>
      <c r="X117" s="86"/>
      <c r="Y117" s="86"/>
      <c r="Z117" s="86"/>
      <c r="AA117" s="86"/>
      <c r="AB117" s="86"/>
      <c r="AC117" s="86"/>
      <c r="AD117" s="86"/>
      <c r="AE117" s="86"/>
      <c r="AF117" s="86"/>
      <c r="AG117" s="86"/>
    </row>
    <row r="119" spans="1:37" ht="16.5" x14ac:dyDescent="0.25">
      <c r="A119" s="78" t="s">
        <v>18</v>
      </c>
      <c r="V119" s="78" t="s">
        <v>57</v>
      </c>
    </row>
    <row r="120" spans="1:37" ht="16.5" x14ac:dyDescent="0.25">
      <c r="A120" s="79"/>
      <c r="V120" s="79"/>
    </row>
    <row r="121" spans="1:37" ht="16.5" x14ac:dyDescent="0.25">
      <c r="A121" s="87"/>
      <c r="V121" s="87"/>
    </row>
    <row r="122" spans="1:37" ht="16.5" x14ac:dyDescent="0.25">
      <c r="A122" s="88"/>
      <c r="V122" s="88"/>
    </row>
    <row r="123" spans="1:37" ht="16.5" x14ac:dyDescent="0.25">
      <c r="A123" s="77"/>
      <c r="V123" s="77"/>
    </row>
    <row r="124" spans="1:37" ht="16.5" x14ac:dyDescent="0.25">
      <c r="A124" s="77"/>
      <c r="V124" s="77"/>
    </row>
    <row r="125" spans="1:37" ht="16.5" x14ac:dyDescent="0.25">
      <c r="A125" s="77"/>
    </row>
    <row r="126" spans="1:37" ht="17.25" x14ac:dyDescent="0.3">
      <c r="A126" s="86"/>
    </row>
  </sheetData>
  <sheetProtection algorithmName="SHA-512" hashValue="/IQp2Ox0UjtLWlsoS4V6Welv+MIM3kXKfi6AyYadYFbIp5JMP3LEeeZ15MW7+Nl7G7uu7pDyNWIEpmsWfuAu3A==" saltValue="1HcJblUsrqA4WPIx+n+F+A==" spinCount="100000" sheet="1" objects="1" scenarios="1"/>
  <mergeCells count="18">
    <mergeCell ref="A28:T29"/>
    <mergeCell ref="A44:T45"/>
    <mergeCell ref="A43:U43"/>
    <mergeCell ref="A1:T4"/>
    <mergeCell ref="A6:T6"/>
    <mergeCell ref="A8:T8"/>
    <mergeCell ref="A9:T9"/>
    <mergeCell ref="A10:T10"/>
    <mergeCell ref="A21:T21"/>
    <mergeCell ref="V28:AO29"/>
    <mergeCell ref="V43:AS43"/>
    <mergeCell ref="V44:AO45"/>
    <mergeCell ref="V1:AO4"/>
    <mergeCell ref="V6:AO6"/>
    <mergeCell ref="V8:AO8"/>
    <mergeCell ref="V9:AO9"/>
    <mergeCell ref="V10:AO10"/>
    <mergeCell ref="V21:AO21"/>
  </mergeCells>
  <hyperlinks>
    <hyperlink ref="A44" r:id="rId1" xr:uid="{A67A867D-1B25-41F8-BC7C-382478E57F75}"/>
    <hyperlink ref="V44" r:id="rId2" xr:uid="{8B2EA30A-8449-49EE-8046-9842BD1E57A7}"/>
    <hyperlink ref="V26" r:id="rId3" xr:uid="{942D221F-E845-4B48-9081-40FB96DC17C8}"/>
    <hyperlink ref="A26" r:id="rId4" xr:uid="{437498B5-627A-4FA0-8BD3-D46681F6B5D8}"/>
  </hyperlinks>
  <pageMargins left="0.7" right="0.7" top="0.75" bottom="0.75" header="0.3" footer="0.3"/>
  <pageSetup orientation="portrait"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F5EE7-5209-4D01-8104-E9B0A3CEF217}">
  <sheetPr codeName="Sheet1">
    <pageSetUpPr fitToPage="1"/>
  </sheetPr>
  <dimension ref="B1:U39"/>
  <sheetViews>
    <sheetView showGridLines="0" topLeftCell="A14" zoomScale="120" zoomScaleNormal="120" zoomScalePageLayoutView="90" workbookViewId="0">
      <selection activeCell="O16" sqref="O16"/>
    </sheetView>
  </sheetViews>
  <sheetFormatPr defaultRowHeight="15" x14ac:dyDescent="0.25"/>
  <cols>
    <col min="1" max="1" width="8.28515625" customWidth="1"/>
    <col min="5" max="5" width="12.7109375" customWidth="1"/>
    <col min="7" max="7" width="20.140625" customWidth="1"/>
    <col min="12" max="12" width="10.5703125" customWidth="1"/>
    <col min="13" max="13" width="9.7109375" bestFit="1" customWidth="1"/>
    <col min="15" max="15" width="9.7109375" bestFit="1" customWidth="1"/>
    <col min="16" max="16" width="26.42578125" bestFit="1" customWidth="1"/>
  </cols>
  <sheetData>
    <row r="1" spans="2:17" ht="24" thickBot="1" x14ac:dyDescent="0.3">
      <c r="B1" s="364" t="str">
        <f>IF($P$7="Français","Page couverture de la demande à usage spécial","Special Purpose Application Cover Page")</f>
        <v>Special Purpose Application Cover Page</v>
      </c>
      <c r="C1" s="365"/>
      <c r="D1" s="365"/>
      <c r="E1" s="365"/>
      <c r="F1" s="365"/>
      <c r="G1" s="365"/>
      <c r="H1" s="365"/>
      <c r="I1" s="365"/>
      <c r="J1" s="365"/>
      <c r="K1" s="365"/>
      <c r="L1" s="365"/>
      <c r="M1" s="365"/>
      <c r="N1" s="365"/>
      <c r="O1" s="365"/>
      <c r="P1" s="365"/>
      <c r="Q1" s="196"/>
    </row>
    <row r="2" spans="2:17" ht="17.25" x14ac:dyDescent="0.3">
      <c r="B2" s="378" t="str">
        <f>IF($P$7="Français","CERTIFICATION ET ATTESTATION","CERTIFICATION &amp; ATTESTATION")</f>
        <v>CERTIFICATION &amp; ATTESTATION</v>
      </c>
      <c r="C2" s="378"/>
      <c r="D2" s="378"/>
      <c r="E2" s="378"/>
      <c r="F2" s="378"/>
      <c r="G2" s="378"/>
      <c r="H2" s="378"/>
      <c r="I2" s="378"/>
      <c r="J2" s="378"/>
      <c r="K2" s="378"/>
      <c r="L2" s="378"/>
      <c r="M2" s="378"/>
      <c r="N2" s="378"/>
      <c r="O2" s="378"/>
      <c r="P2" s="378"/>
    </row>
    <row r="3" spans="2:17" ht="15.75" customHeight="1" x14ac:dyDescent="0.25">
      <c r="B3" s="379" t="str">
        <f>IF($P$7="Français","En tant que signataire autorisé de cette organisation, je certifie que les informations incluses dans cette demande sont exactes à ma connaissance et représentent les coûts réels encourus","As a signing authority for this organization, I certify that the information included in this application is accurate to the best of my knowledge  and represents the actual costs incurred by my")</f>
        <v>As a signing authority for this organization, I certify that the information included in this application is accurate to the best of my knowledge  and represents the actual costs incurred by my</v>
      </c>
      <c r="C3" s="379"/>
      <c r="D3" s="379"/>
      <c r="E3" s="379"/>
      <c r="F3" s="379"/>
      <c r="G3" s="379"/>
      <c r="H3" s="379"/>
      <c r="I3" s="379"/>
      <c r="J3" s="379"/>
      <c r="K3" s="379"/>
      <c r="L3" s="379"/>
      <c r="M3" s="379"/>
      <c r="N3" s="379"/>
      <c r="O3" s="379"/>
      <c r="P3" s="379"/>
    </row>
    <row r="4" spans="2:17" ht="13.5" customHeight="1" x14ac:dyDescent="0.25">
      <c r="B4" s="379" t="str">
        <f>IF($P$7="Français","par mon organisation et qu'elles ont respecté les exigences en matière de rapports conformément aux lignes directrices. Je comprends également que tous les fonds approuvés et reçus par le biais","organization and followed the reporting requirements as per the Guidelines. I further understand than any funds approved and received through this application must be directly applied to the")</f>
        <v>organization and followed the reporting requirements as per the Guidelines. I further understand than any funds approved and received through this application must be directly applied to the</v>
      </c>
      <c r="C4" s="379"/>
      <c r="D4" s="379"/>
      <c r="E4" s="379"/>
      <c r="F4" s="379"/>
      <c r="G4" s="379"/>
      <c r="H4" s="379"/>
      <c r="I4" s="379"/>
      <c r="J4" s="379"/>
      <c r="K4" s="379"/>
      <c r="L4" s="379"/>
      <c r="M4" s="379"/>
      <c r="N4" s="379"/>
      <c r="O4" s="379"/>
      <c r="P4" s="379"/>
    </row>
    <row r="5" spans="2:17" ht="13.5" customHeight="1" x14ac:dyDescent="0.25">
      <c r="B5" s="379" t="str">
        <f>IF($P$7="Français","de cette demande doivent être directement affectés à l'achat d'articles ou de services tels qu'ils ont été approuvés.  Si le financement n'est pas utilisé tel qu'il a été approuvé, il faudra rembourser "," purchase of items or services as approved.  Failure to use the funding as approved will require reimbursement to the City of Cornwall's Children Services Department.")</f>
        <v xml:space="preserve"> purchase of items or services as approved.  Failure to use the funding as approved will require reimbursement to the City of Cornwall's Children Services Department.</v>
      </c>
      <c r="C5" s="379"/>
      <c r="D5" s="379"/>
      <c r="E5" s="379"/>
      <c r="F5" s="379"/>
      <c r="G5" s="379"/>
      <c r="H5" s="379"/>
      <c r="I5" s="379"/>
      <c r="J5" s="379"/>
      <c r="K5" s="379"/>
      <c r="L5" s="379"/>
      <c r="M5" s="379"/>
      <c r="N5" s="379"/>
      <c r="O5" s="379"/>
      <c r="P5" s="379"/>
    </row>
    <row r="7" spans="2:17" ht="17.25" thickBot="1" x14ac:dyDescent="0.3">
      <c r="B7" s="88" t="str">
        <f>IF($P$7="Français","Nom de l'opérateur","Name of Operator")</f>
        <v>Name of Operator</v>
      </c>
      <c r="C7" s="88"/>
      <c r="D7" s="202"/>
      <c r="E7" s="371"/>
      <c r="F7" s="372"/>
      <c r="G7" s="372"/>
      <c r="H7" s="372"/>
      <c r="I7" s="372"/>
      <c r="K7" s="377" t="s">
        <v>19</v>
      </c>
      <c r="L7" s="377"/>
      <c r="M7" s="377"/>
      <c r="N7" s="377"/>
      <c r="O7" s="377"/>
      <c r="P7" s="74" t="s">
        <v>20</v>
      </c>
    </row>
    <row r="8" spans="2:17" ht="16.5" x14ac:dyDescent="0.25">
      <c r="B8" s="115"/>
      <c r="C8" s="116"/>
      <c r="D8" s="34"/>
      <c r="E8" s="34"/>
      <c r="F8" s="4"/>
      <c r="G8" s="4"/>
      <c r="H8" s="4"/>
      <c r="J8" s="36"/>
      <c r="K8" s="4"/>
      <c r="L8" s="4"/>
      <c r="M8" s="4"/>
      <c r="N8" s="4"/>
    </row>
    <row r="9" spans="2:17" ht="17.25" thickBot="1" x14ac:dyDescent="0.3">
      <c r="B9" s="79" t="str">
        <f>IF($P$7="Français","Nom de contact","Contact Person")</f>
        <v>Contact Person</v>
      </c>
      <c r="C9" s="79"/>
      <c r="E9" s="373"/>
      <c r="F9" s="374"/>
      <c r="G9" s="374"/>
      <c r="H9" s="374"/>
      <c r="I9" s="375"/>
      <c r="J9" s="123"/>
      <c r="K9" s="377" t="s">
        <v>21</v>
      </c>
      <c r="L9" s="377"/>
      <c r="M9" s="377"/>
      <c r="N9" s="377"/>
      <c r="O9" s="377"/>
      <c r="P9" s="317"/>
    </row>
    <row r="10" spans="2:17" ht="16.5" x14ac:dyDescent="0.25">
      <c r="B10" s="118"/>
      <c r="C10" s="91"/>
      <c r="F10" s="4"/>
      <c r="G10" s="4"/>
      <c r="H10" s="4"/>
      <c r="I10" s="4"/>
      <c r="J10" s="4"/>
      <c r="K10" s="4"/>
      <c r="L10" s="4"/>
      <c r="P10" s="197"/>
    </row>
    <row r="11" spans="2:17" ht="17.25" thickBot="1" x14ac:dyDescent="0.3">
      <c r="B11" s="79" t="str">
        <f>IF($P$7="Français","Téléphone","Telephone")</f>
        <v>Telephone</v>
      </c>
      <c r="C11" s="79"/>
      <c r="E11" s="373"/>
      <c r="F11" s="374"/>
      <c r="G11" s="374"/>
      <c r="H11" s="374"/>
      <c r="I11" s="374"/>
      <c r="J11" s="4"/>
      <c r="K11" s="380" t="str">
        <f>IF($P$7="Français","Recevez-vous un remboursement de la TVH?","Do you have an HST number?")</f>
        <v>Do you have an HST number?</v>
      </c>
      <c r="L11" s="380"/>
      <c r="M11" s="380"/>
      <c r="N11" s="380"/>
      <c r="O11" s="380"/>
      <c r="P11" s="191"/>
    </row>
    <row r="12" spans="2:17" ht="16.5" x14ac:dyDescent="0.25">
      <c r="B12" s="117"/>
      <c r="C12" s="91"/>
      <c r="F12" s="4"/>
      <c r="G12" s="4"/>
      <c r="H12" s="4"/>
      <c r="I12" s="4"/>
      <c r="J12" s="4"/>
      <c r="K12" s="4"/>
      <c r="L12" s="4"/>
      <c r="M12" s="4"/>
      <c r="N12" s="4"/>
    </row>
    <row r="13" spans="2:17" ht="17.25" thickBot="1" x14ac:dyDescent="0.3">
      <c r="B13" s="88" t="str">
        <f>IF($P$7="Français","Courriel","Email")</f>
        <v>Email</v>
      </c>
      <c r="C13" s="91"/>
      <c r="E13" s="371"/>
      <c r="F13" s="372"/>
      <c r="G13" s="372"/>
      <c r="H13" s="372"/>
      <c r="I13" s="372"/>
      <c r="J13" s="4"/>
      <c r="P13" s="210"/>
    </row>
    <row r="14" spans="2:17" ht="16.5" x14ac:dyDescent="0.25">
      <c r="B14" s="117"/>
      <c r="C14" s="91"/>
      <c r="F14" s="4"/>
      <c r="G14" s="4"/>
      <c r="H14" s="4"/>
      <c r="I14" s="4"/>
      <c r="J14" s="4"/>
      <c r="K14" s="4"/>
      <c r="L14" s="4"/>
      <c r="M14" s="4"/>
      <c r="N14" s="4"/>
    </row>
    <row r="15" spans="2:17" ht="16.5" x14ac:dyDescent="0.25">
      <c r="B15" s="91"/>
      <c r="C15" s="91"/>
    </row>
    <row r="17" spans="2:21" ht="16.5" x14ac:dyDescent="0.25">
      <c r="B17" s="366" t="str">
        <f>IF($P$7="Français","Veuillez inscrire un X à côté de toutes les demandes que vous remplirez aujourd'hui","Please insert an 'X' beside all of the applications you will be completing today")</f>
        <v>Please insert an 'X' beside all of the applications you will be completing today</v>
      </c>
      <c r="C17" s="366"/>
      <c r="D17" s="366"/>
      <c r="E17" s="366"/>
      <c r="F17" s="366"/>
      <c r="G17" s="366"/>
      <c r="H17" s="366"/>
      <c r="I17" s="366"/>
      <c r="J17" s="366"/>
      <c r="K17" s="366"/>
      <c r="L17" s="366"/>
    </row>
    <row r="18" spans="2:21" ht="16.5" x14ac:dyDescent="0.25">
      <c r="B18" s="91"/>
      <c r="C18" s="91"/>
      <c r="D18" s="91"/>
      <c r="E18" s="91"/>
      <c r="U18" s="211"/>
    </row>
    <row r="19" spans="2:21" ht="16.5" x14ac:dyDescent="0.25">
      <c r="B19" s="91"/>
      <c r="C19" s="366"/>
      <c r="D19" s="366"/>
      <c r="E19" s="366"/>
    </row>
    <row r="20" spans="2:21" ht="16.5" x14ac:dyDescent="0.25">
      <c r="B20" s="91"/>
      <c r="C20" s="366"/>
      <c r="D20" s="366"/>
      <c r="E20" s="91"/>
    </row>
    <row r="21" spans="2:21" ht="17.25" thickBot="1" x14ac:dyDescent="0.3">
      <c r="B21" s="201"/>
      <c r="C21" s="368" t="str">
        <f>IF($P$7="Français","Renforcement des capacités","Capacity Building")</f>
        <v>Capacity Building</v>
      </c>
      <c r="D21" s="368"/>
      <c r="E21" s="368"/>
    </row>
    <row r="22" spans="2:21" ht="16.5" x14ac:dyDescent="0.25">
      <c r="B22" s="91"/>
      <c r="C22" s="366"/>
      <c r="D22" s="366"/>
      <c r="E22" s="366"/>
    </row>
    <row r="23" spans="2:21" ht="17.25" thickBot="1" x14ac:dyDescent="0.3">
      <c r="B23" s="201"/>
      <c r="C23" s="366" t="str">
        <f>IF($P$7="Français","Équipement de ressourcement pour besoins spéciaux","Special Needs Resourcing Equipment")</f>
        <v>Special Needs Resourcing Equipment</v>
      </c>
      <c r="D23" s="366"/>
      <c r="E23" s="366"/>
      <c r="F23" s="366"/>
      <c r="G23" s="366"/>
    </row>
    <row r="24" spans="2:21" ht="16.5" x14ac:dyDescent="0.25">
      <c r="C24" s="91"/>
      <c r="D24" s="91"/>
      <c r="E24" s="91"/>
    </row>
    <row r="26" spans="2:21" ht="16.5" x14ac:dyDescent="0.25">
      <c r="B26" s="369" t="str">
        <f>IF($P$7="Français","Veuillez répondre par oui ou par non aux quatre questions suivantes.","Please indicate yes or no to the following four questions.")</f>
        <v>Please indicate yes or no to the following four questions.</v>
      </c>
      <c r="C26" s="369"/>
      <c r="D26" s="369"/>
      <c r="E26" s="369"/>
      <c r="F26" s="369"/>
      <c r="G26" s="369"/>
      <c r="H26" s="369"/>
      <c r="I26" s="369"/>
      <c r="J26" s="369"/>
      <c r="K26" s="369"/>
      <c r="L26" s="369"/>
      <c r="M26" s="369"/>
      <c r="N26" s="369"/>
      <c r="O26" s="369"/>
      <c r="P26" s="369"/>
    </row>
    <row r="27" spans="2:21" ht="15.75" thickBot="1" x14ac:dyDescent="0.3">
      <c r="B27" s="198"/>
      <c r="C27" s="198"/>
      <c r="D27" s="199"/>
      <c r="E27" s="200"/>
      <c r="F27" s="198"/>
      <c r="G27" s="198"/>
      <c r="H27" s="4"/>
      <c r="I27" s="4"/>
      <c r="J27" s="4"/>
      <c r="K27" s="4"/>
      <c r="L27" s="4"/>
      <c r="M27" s="4"/>
      <c r="N27" s="4"/>
      <c r="O27" s="4"/>
      <c r="P27" s="4"/>
    </row>
    <row r="28" spans="2:21" ht="16.5" x14ac:dyDescent="0.25">
      <c r="B28" s="370" t="str">
        <f>IF($P$7="Français","1. S'agit-il d'une recommandation de votre conseiller de programme/EDU?","1. Is this a recommendation from your program advisor/EDU?")</f>
        <v>1. Is this a recommendation from your program advisor/EDU?</v>
      </c>
      <c r="C28" s="370"/>
      <c r="D28" s="370"/>
      <c r="E28" s="370"/>
      <c r="F28" s="370"/>
      <c r="G28" s="370"/>
      <c r="H28" s="370"/>
      <c r="I28" s="370"/>
      <c r="J28" s="370"/>
      <c r="K28" s="370"/>
      <c r="L28" s="370"/>
      <c r="M28" s="191"/>
      <c r="N28" s="4"/>
      <c r="O28" s="4"/>
      <c r="P28" s="4"/>
    </row>
    <row r="29" spans="2:21" ht="17.25" thickBot="1" x14ac:dyDescent="0.3">
      <c r="B29" s="370" t="str">
        <f>IF($P$7="Français","2. Votre conseiller de programme/EDU est-il au courant de votre candidature ?","2. Is your program advisor/EDU aware of your application?")</f>
        <v>2. Is your program advisor/EDU aware of your application?</v>
      </c>
      <c r="C29" s="370"/>
      <c r="D29" s="370"/>
      <c r="E29" s="370"/>
      <c r="F29" s="370"/>
      <c r="G29" s="370"/>
      <c r="H29" s="370"/>
      <c r="I29" s="370"/>
      <c r="J29" s="370"/>
      <c r="K29" s="370"/>
      <c r="L29" s="370"/>
      <c r="M29" s="191"/>
      <c r="N29" s="4"/>
      <c r="O29" s="4"/>
      <c r="P29" s="4"/>
    </row>
    <row r="30" spans="2:21" ht="17.25" thickBot="1" x14ac:dyDescent="0.3">
      <c r="B30" s="370" t="str">
        <f>IF($P$7="Français","3. S'agit-il d'une recommandation du département des services à l'enfance de la ville ?","3. Is this a recommendation from the City's Children Services Department?")</f>
        <v>3. Is this a recommendation from the City's Children Services Department?</v>
      </c>
      <c r="C30" s="370"/>
      <c r="D30" s="370"/>
      <c r="E30" s="370"/>
      <c r="F30" s="370"/>
      <c r="G30" s="370"/>
      <c r="H30" s="370"/>
      <c r="I30" s="370"/>
      <c r="J30" s="370"/>
      <c r="K30" s="370"/>
      <c r="L30" s="370"/>
      <c r="M30" s="191"/>
      <c r="N30" s="4"/>
      <c r="O30" s="4"/>
      <c r="P30" s="4"/>
    </row>
    <row r="31" spans="2:21" ht="17.25" thickBot="1" x14ac:dyDescent="0.3">
      <c r="B31" s="370" t="str">
        <f>IF($P$7="Français","4. Cette demande vise-t-elle à soutenir le programme Comment apprend-on ? Si oui, expliquez ci-dessous","4. Is this application to support How Does Learning Happen? If yes, explain below:")</f>
        <v>4. Is this application to support How Does Learning Happen? If yes, explain below:</v>
      </c>
      <c r="C31" s="370"/>
      <c r="D31" s="370"/>
      <c r="E31" s="370"/>
      <c r="F31" s="370"/>
      <c r="G31" s="370"/>
      <c r="H31" s="370"/>
      <c r="I31" s="370"/>
      <c r="J31" s="370"/>
      <c r="K31" s="370"/>
      <c r="L31" s="370"/>
      <c r="M31" s="191"/>
      <c r="N31" s="4"/>
      <c r="O31" s="4"/>
      <c r="P31" s="4"/>
    </row>
    <row r="32" spans="2:21" x14ac:dyDescent="0.25">
      <c r="B32" s="367"/>
      <c r="C32" s="367"/>
      <c r="D32" s="367"/>
      <c r="E32" s="367"/>
      <c r="F32" s="367"/>
      <c r="G32" s="367"/>
      <c r="H32" s="367"/>
      <c r="I32" s="367"/>
      <c r="J32" s="367"/>
      <c r="K32" s="367"/>
      <c r="L32" s="367"/>
      <c r="M32" s="367"/>
      <c r="N32" s="367"/>
      <c r="O32" s="367"/>
      <c r="P32" s="367"/>
    </row>
    <row r="33" spans="2:16" x14ac:dyDescent="0.25">
      <c r="B33" s="367"/>
      <c r="C33" s="367"/>
      <c r="D33" s="367"/>
      <c r="E33" s="367"/>
      <c r="F33" s="367"/>
      <c r="G33" s="367"/>
      <c r="H33" s="367"/>
      <c r="I33" s="367"/>
      <c r="J33" s="367"/>
      <c r="K33" s="367"/>
      <c r="L33" s="367"/>
      <c r="M33" s="367"/>
      <c r="N33" s="367"/>
      <c r="O33" s="367"/>
      <c r="P33" s="367"/>
    </row>
    <row r="34" spans="2:16" x14ac:dyDescent="0.25">
      <c r="B34" s="367"/>
      <c r="C34" s="367"/>
      <c r="D34" s="367"/>
      <c r="E34" s="367"/>
      <c r="F34" s="367"/>
      <c r="G34" s="367"/>
      <c r="H34" s="367"/>
      <c r="I34" s="367"/>
      <c r="J34" s="367"/>
      <c r="K34" s="367"/>
      <c r="L34" s="367"/>
      <c r="M34" s="367"/>
      <c r="N34" s="367"/>
      <c r="O34" s="367"/>
      <c r="P34" s="367"/>
    </row>
    <row r="35" spans="2:16" x14ac:dyDescent="0.25">
      <c r="B35" s="367"/>
      <c r="C35" s="367"/>
      <c r="D35" s="367"/>
      <c r="E35" s="367"/>
      <c r="F35" s="367"/>
      <c r="G35" s="367"/>
      <c r="H35" s="367"/>
      <c r="I35" s="367"/>
      <c r="J35" s="367"/>
      <c r="K35" s="367"/>
      <c r="L35" s="367"/>
      <c r="M35" s="367"/>
      <c r="N35" s="367"/>
      <c r="O35" s="367"/>
      <c r="P35" s="367"/>
    </row>
    <row r="36" spans="2:16" x14ac:dyDescent="0.25">
      <c r="B36" s="367"/>
      <c r="C36" s="367"/>
      <c r="D36" s="367"/>
      <c r="E36" s="367"/>
      <c r="F36" s="367"/>
      <c r="G36" s="367"/>
      <c r="H36" s="367"/>
      <c r="I36" s="367"/>
      <c r="J36" s="367"/>
      <c r="K36" s="367"/>
      <c r="L36" s="367"/>
      <c r="M36" s="367"/>
      <c r="N36" s="367"/>
      <c r="O36" s="367"/>
      <c r="P36" s="367"/>
    </row>
    <row r="37" spans="2:16" ht="8.25" customHeight="1" x14ac:dyDescent="0.25"/>
    <row r="38" spans="2:16" x14ac:dyDescent="0.25">
      <c r="B38" s="330" t="str">
        <f>IF(P7="Français"," Remarque : La présente demande ne garantit pas l'attribution d'un financement pour les projets proposés. Tout accord fiancé ou contractuel que l'opérateur entreprend est à ses propres","Note: This application does not guarantee a funding allocation for proposed projects. Any finacial or contractual agreement the Operator undertakes is at their own risk and the City takes no")</f>
        <v>Note: This application does not guarantee a funding allocation for proposed projects. Any finacial or contractual agreement the Operator undertakes is at their own risk and the City takes no</v>
      </c>
      <c r="C38" s="330"/>
      <c r="D38" s="330"/>
      <c r="E38" s="330"/>
      <c r="F38" s="330"/>
      <c r="G38" s="330"/>
      <c r="H38" s="330"/>
      <c r="I38" s="330"/>
      <c r="J38" s="330"/>
      <c r="K38" s="330"/>
      <c r="L38" s="330"/>
      <c r="M38" s="330"/>
      <c r="N38" s="330"/>
      <c r="O38" s="330"/>
      <c r="P38" s="330"/>
    </row>
    <row r="39" spans="2:16" x14ac:dyDescent="0.25">
      <c r="B39" s="376" t="str">
        <f>IF(P7="Français","risques et la ville n'assume aucune responsabilité pour les investissements financiers que l'opérateur fait avant de conclure un accord de financement avec la ville.  ","responsibility for any financial investments the Operator makes prior to entering into a funding agreement with the City.")</f>
        <v>responsibility for any financial investments the Operator makes prior to entering into a funding agreement with the City.</v>
      </c>
      <c r="C39" s="376"/>
      <c r="D39" s="376"/>
      <c r="E39" s="376"/>
      <c r="F39" s="376"/>
      <c r="G39" s="376"/>
      <c r="H39" s="376"/>
      <c r="I39" s="376"/>
      <c r="J39" s="376"/>
      <c r="K39" s="376"/>
      <c r="L39" s="376"/>
      <c r="M39" s="376"/>
      <c r="N39" s="376"/>
      <c r="O39" s="376"/>
      <c r="P39" s="376"/>
    </row>
  </sheetData>
  <sheetProtection formatColumns="0" formatRows="0"/>
  <protectedRanges>
    <protectedRange sqref="P7 P11 P13 M28:M31" name="Application_2_1"/>
  </protectedRanges>
  <dataConsolidate/>
  <mergeCells count="25">
    <mergeCell ref="B39:P39"/>
    <mergeCell ref="K7:O7"/>
    <mergeCell ref="K9:O9"/>
    <mergeCell ref="B2:P2"/>
    <mergeCell ref="B3:P3"/>
    <mergeCell ref="B4:P4"/>
    <mergeCell ref="B5:P5"/>
    <mergeCell ref="K11:O11"/>
    <mergeCell ref="E13:I13"/>
    <mergeCell ref="B1:P1"/>
    <mergeCell ref="B17:L17"/>
    <mergeCell ref="B32:P36"/>
    <mergeCell ref="C19:E19"/>
    <mergeCell ref="C20:D20"/>
    <mergeCell ref="C21:E21"/>
    <mergeCell ref="C22:E22"/>
    <mergeCell ref="C23:G23"/>
    <mergeCell ref="B26:P26"/>
    <mergeCell ref="B31:L31"/>
    <mergeCell ref="B28:L28"/>
    <mergeCell ref="B29:L29"/>
    <mergeCell ref="B30:L30"/>
    <mergeCell ref="E7:I7"/>
    <mergeCell ref="E9:I9"/>
    <mergeCell ref="E11:I11"/>
  </mergeCells>
  <pageMargins left="0.25" right="0.25" top="0.75" bottom="0.75" header="0.3" footer="0.3"/>
  <pageSetup paperSize="5" scale="97" fitToWidth="0"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xr:uid="{F438A14E-82FC-496F-B113-DC00D46F81F9}">
          <x14:formula1>
            <xm:f>'Drop Down'!$B$2:$B$3</xm:f>
          </x14:formula1>
          <xm:sqref>P7</xm:sqref>
        </x14:dataValidation>
        <x14:dataValidation type="list" allowBlank="1" showInputMessage="1" showErrorMessage="1" xr:uid="{D74887C5-6EBF-4E48-886A-0FFD1A25E8B3}">
          <x14:formula1>
            <xm:f>'Drop Down'!$B$6:$B$8</xm:f>
          </x14:formula1>
          <xm:sqref>M28:M31</xm:sqref>
        </x14:dataValidation>
        <x14:dataValidation type="list" allowBlank="1" showInputMessage="1" showErrorMessage="1" xr:uid="{21DA144C-2395-43DF-8D0F-86F8FFA44713}">
          <x14:formula1>
            <xm:f>'Drop Down'!$B$10:$B$11</xm:f>
          </x14:formula1>
          <xm:sqref>B21 B23</xm:sqref>
        </x14:dataValidation>
        <x14:dataValidation type="list" allowBlank="1" showInputMessage="1" showErrorMessage="1" xr:uid="{332E79FC-A157-47AC-8B8E-7C644FC36CD4}">
          <x14:formula1>
            <xm:f>'Drop Down'!$F$1:$F$39</xm:f>
          </x14:formula1>
          <xm:sqref>E7:I7</xm:sqref>
        </x14:dataValidation>
        <x14:dataValidation type="list" showInputMessage="1" showErrorMessage="1" xr:uid="{7FBCFF6B-EE63-4F4C-8567-07C80FAC633F}">
          <x14:formula1>
            <xm:f>'Drop Down'!$B$6:$B$8</xm:f>
          </x14:formula1>
          <xm:sqref>P11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B662D-F079-4440-A5F8-4CE309441A59}">
  <sheetPr codeName="Sheet3"/>
  <dimension ref="A1:AG98"/>
  <sheetViews>
    <sheetView showGridLines="0" zoomScale="90" zoomScaleNormal="90" workbookViewId="0">
      <selection activeCell="F25" sqref="F25"/>
    </sheetView>
  </sheetViews>
  <sheetFormatPr defaultRowHeight="15" x14ac:dyDescent="0.25"/>
  <cols>
    <col min="5" max="5" width="9.5703125" customWidth="1"/>
    <col min="6" max="6" width="28.5703125" customWidth="1"/>
    <col min="7" max="7" width="22.7109375" customWidth="1"/>
    <col min="8" max="8" width="20.7109375" customWidth="1"/>
    <col min="14" max="14" width="23.7109375" customWidth="1"/>
    <col min="15" max="15" width="13.28515625" customWidth="1"/>
    <col min="16" max="16" width="13.5703125" customWidth="1"/>
    <col min="19" max="19" width="21.42578125" customWidth="1"/>
  </cols>
  <sheetData>
    <row r="1" spans="1:33" ht="29.25" customHeight="1" x14ac:dyDescent="0.25">
      <c r="B1" s="421" t="str">
        <f>IF('Cover Page'!P7="Français","Demande de financement pour les réparations et l’entretien","Application for Repairs and Maintenance Funding")</f>
        <v>Application for Repairs and Maintenance Funding</v>
      </c>
      <c r="C1" s="422"/>
      <c r="D1" s="422"/>
      <c r="E1" s="422"/>
      <c r="F1" s="422"/>
      <c r="G1" s="422"/>
      <c r="H1" s="422"/>
      <c r="I1" s="422"/>
      <c r="J1" s="422"/>
      <c r="K1" s="422"/>
      <c r="L1" s="422"/>
      <c r="M1" s="422"/>
      <c r="N1" s="422"/>
      <c r="O1" s="422"/>
      <c r="P1" s="422"/>
      <c r="Q1" s="422"/>
      <c r="R1" s="422"/>
      <c r="S1" s="422"/>
    </row>
    <row r="2" spans="1:33" ht="12" customHeight="1" x14ac:dyDescent="0.25">
      <c r="A2" s="18"/>
      <c r="B2" s="18"/>
      <c r="C2" s="18"/>
      <c r="D2" s="18"/>
      <c r="E2" s="18"/>
      <c r="F2" s="18"/>
      <c r="G2" s="18"/>
      <c r="H2" s="18"/>
      <c r="I2" s="18"/>
      <c r="J2" s="18"/>
      <c r="K2" s="18"/>
      <c r="L2" s="18"/>
      <c r="M2" s="4"/>
      <c r="N2" s="4"/>
      <c r="O2" s="4"/>
      <c r="P2" s="4"/>
    </row>
    <row r="3" spans="1:33" ht="37.5" customHeight="1" x14ac:dyDescent="0.25">
      <c r="A3" s="18"/>
      <c r="B3" s="423" t="str">
        <f>IF('Cover Page'!P7="Français","Objectif : aider les prestataires de services de garde d'enfants agréés et les agences de garde d'enfants à domicile à s'assurer qu'ils satisfont aux exigences d'agrément de la CCEYA en ce qui concerne leurs infrastructures/installations matérielles.","Purpose:  support licensed child care service providers and home child care agencies to ensure that they meet the licensing requirements under the CCEYA relating to their physical infrastructure/facilities.")</f>
        <v>Purpose:  support licensed child care service providers and home child care agencies to ensure that they meet the licensing requirements under the CCEYA relating to their physical infrastructure/facilities.</v>
      </c>
      <c r="C3" s="423"/>
      <c r="D3" s="423"/>
      <c r="E3" s="423"/>
      <c r="F3" s="423"/>
      <c r="G3" s="423"/>
      <c r="H3" s="423"/>
      <c r="I3" s="423"/>
      <c r="J3" s="423"/>
      <c r="K3" s="423"/>
      <c r="L3" s="423"/>
      <c r="M3" s="423"/>
      <c r="N3" s="423"/>
      <c r="O3" s="423"/>
      <c r="P3" s="423"/>
      <c r="Q3" s="423"/>
      <c r="R3" s="423"/>
      <c r="S3" s="423"/>
    </row>
    <row r="4" spans="1:33" ht="12" customHeight="1" x14ac:dyDescent="0.25">
      <c r="A4" s="18"/>
      <c r="B4" s="235"/>
      <c r="C4" s="235"/>
      <c r="D4" s="235"/>
      <c r="E4" s="235"/>
      <c r="F4" s="235"/>
      <c r="G4" s="235"/>
      <c r="H4" s="235"/>
      <c r="I4" s="235"/>
      <c r="J4" s="235"/>
      <c r="K4" s="235"/>
      <c r="L4" s="235"/>
      <c r="M4" s="235"/>
      <c r="N4" s="235"/>
      <c r="O4" s="235"/>
      <c r="P4" s="235"/>
      <c r="Q4" s="235"/>
      <c r="R4" s="235"/>
      <c r="S4" s="235"/>
    </row>
    <row r="5" spans="1:33" ht="21" customHeight="1" x14ac:dyDescent="0.25">
      <c r="A5" s="18"/>
      <c r="B5" s="381" t="str">
        <f>IF('Cover Page'!P7="Français","Les problèmes de santé et de sécurité les plus courants qui peuvent faire l'objet d'un financement au titre des réparations et de l'entretien sont les suivants :","Some common health and safety issues that may be eligible for repairs and maintenance funding include:")</f>
        <v>Some common health and safety issues that may be eligible for repairs and maintenance funding include:</v>
      </c>
      <c r="C5" s="381"/>
      <c r="D5" s="381"/>
      <c r="E5" s="381"/>
      <c r="F5" s="381"/>
      <c r="G5" s="381"/>
      <c r="H5" s="381"/>
      <c r="I5" s="381"/>
      <c r="J5" s="381"/>
      <c r="K5" s="381"/>
      <c r="L5" s="381"/>
      <c r="M5" s="381"/>
      <c r="N5" s="381"/>
      <c r="O5" s="381"/>
      <c r="P5" s="381"/>
      <c r="Q5" s="381"/>
      <c r="R5" s="381"/>
    </row>
    <row r="6" spans="1:33" ht="15" customHeight="1" x14ac:dyDescent="0.25">
      <c r="A6" s="18"/>
      <c r="B6" s="382" t="str">
        <f>IF('Cover Page'!P7="Français","• Préparation des aliments - réparation ou remplacement de : Lavabo dans la cuisine, lave-vaisselle ou chauffe-eau, gros appareils électroménagers.","• Food Preparation - repair or replacement of: Hand washing sink in the kitchen, Dishwasher or hot water booster, Major appliances")</f>
        <v>• Food Preparation - repair or replacement of: Hand washing sink in the kitchen, Dishwasher or hot water booster, Major appliances</v>
      </c>
      <c r="C6" s="382"/>
      <c r="D6" s="382"/>
      <c r="E6" s="382"/>
      <c r="F6" s="382"/>
      <c r="G6" s="382"/>
      <c r="H6" s="382"/>
      <c r="I6" s="382"/>
      <c r="J6" s="382"/>
      <c r="K6" s="382"/>
      <c r="L6" s="382"/>
      <c r="M6" s="382"/>
      <c r="N6" s="382"/>
      <c r="O6" s="382"/>
      <c r="P6" s="382"/>
      <c r="Q6" s="382"/>
      <c r="R6" s="382"/>
      <c r="T6" s="385" t="s">
        <v>23</v>
      </c>
      <c r="U6" s="385"/>
      <c r="V6" s="385"/>
      <c r="W6" s="385"/>
      <c r="X6" s="385"/>
      <c r="Y6" s="385"/>
      <c r="Z6" s="385"/>
      <c r="AA6" s="385"/>
      <c r="AB6" s="385"/>
      <c r="AC6" s="385"/>
      <c r="AD6" s="385"/>
      <c r="AE6" s="385"/>
      <c r="AF6" s="385"/>
      <c r="AG6" s="385"/>
    </row>
    <row r="7" spans="1:33" ht="17.25" customHeight="1" x14ac:dyDescent="0.25">
      <c r="A7" s="18"/>
      <c r="B7" s="382" t="str">
        <f>IF('Cover Page'!P7="Français","• Salles d'eau - réparation ou remplacement de : Luminaires, cloisons, revêtements de sol, table à langer","• Washrooms -repair or replacement of: Fixtures, Partitions, Flooring material, Change table")</f>
        <v>• Washrooms -repair or replacement of: Fixtures, Partitions, Flooring material, Change table</v>
      </c>
      <c r="C7" s="382"/>
      <c r="D7" s="382"/>
      <c r="E7" s="382"/>
      <c r="F7" s="382"/>
      <c r="G7" s="382"/>
      <c r="H7" s="382"/>
      <c r="I7" s="382"/>
      <c r="J7" s="382"/>
      <c r="K7" s="382"/>
      <c r="L7" s="382"/>
      <c r="M7" s="382"/>
      <c r="N7" s="382"/>
      <c r="O7" s="382"/>
      <c r="P7" s="382"/>
      <c r="Q7" s="382"/>
      <c r="R7" s="382"/>
      <c r="T7" s="385"/>
      <c r="U7" s="385"/>
      <c r="V7" s="385"/>
      <c r="W7" s="385"/>
      <c r="X7" s="385"/>
      <c r="Y7" s="385"/>
      <c r="Z7" s="385"/>
      <c r="AA7" s="385"/>
      <c r="AB7" s="385"/>
      <c r="AC7" s="385"/>
      <c r="AD7" s="385"/>
      <c r="AE7" s="385"/>
      <c r="AF7" s="385"/>
      <c r="AG7" s="385"/>
    </row>
    <row r="8" spans="1:33" ht="13.5" customHeight="1" x14ac:dyDescent="0.25">
      <c r="A8" s="18"/>
      <c r="B8" s="382" t="str">
        <f>IF('Cover Page'!P7="Français","• Systèmes majeurs - réparation ou remplacement de :  Toit qui fuit, fondations du bâtiment, système de chauffage/refroidissement, système de ventilation, pompe de relevage, éclairage de secours,","• Major Systems - repair or replacement of:  Leaking roof, Building foundation, Heating/cooling system, Ventilation system, Sump pump, Emergency lighting, ")</f>
        <v xml:space="preserve">• Major Systems - repair or replacement of:  Leaking roof, Building foundation, Heating/cooling system, Ventilation system, Sump pump, Emergency lighting, </v>
      </c>
      <c r="C8" s="382"/>
      <c r="D8" s="382"/>
      <c r="E8" s="382"/>
      <c r="F8" s="382"/>
      <c r="G8" s="382"/>
      <c r="H8" s="382"/>
      <c r="I8" s="382"/>
      <c r="J8" s="382"/>
      <c r="K8" s="382"/>
      <c r="L8" s="382"/>
      <c r="M8" s="382"/>
      <c r="N8" s="382"/>
      <c r="O8" s="382"/>
      <c r="P8" s="382"/>
      <c r="Q8" s="382"/>
      <c r="R8" s="382"/>
      <c r="T8" s="385"/>
      <c r="U8" s="385"/>
      <c r="V8" s="385"/>
      <c r="W8" s="385"/>
      <c r="X8" s="385"/>
      <c r="Y8" s="385"/>
      <c r="Z8" s="385"/>
      <c r="AA8" s="385"/>
      <c r="AB8" s="385"/>
      <c r="AC8" s="385"/>
      <c r="AD8" s="385"/>
      <c r="AE8" s="385"/>
      <c r="AF8" s="385"/>
      <c r="AG8" s="385"/>
    </row>
    <row r="9" spans="1:33" ht="15.75" customHeight="1" x14ac:dyDescent="0.25">
      <c r="A9" s="18"/>
      <c r="B9" s="383" t="str">
        <f>IF('Cover Page'!P7="Français","fenêtres ou portes, désamiantage ou encapsulation, entrées sécurisées, amélioration du câblage."," Windows or doors, Asbestos removal or encapsulation, Secure entrances, Wiring upgrades")</f>
        <v xml:space="preserve"> Windows or doors, Asbestos removal or encapsulation, Secure entrances, Wiring upgrades</v>
      </c>
      <c r="C9" s="383"/>
      <c r="D9" s="383"/>
      <c r="E9" s="383"/>
      <c r="F9" s="383"/>
      <c r="G9" s="383"/>
      <c r="H9" s="383"/>
      <c r="I9" s="383"/>
      <c r="J9" s="383"/>
      <c r="K9" s="383"/>
      <c r="L9" s="383"/>
      <c r="M9" s="383"/>
      <c r="N9" s="383"/>
      <c r="O9" s="383"/>
      <c r="P9" s="383"/>
      <c r="Q9" s="383"/>
      <c r="R9" s="383"/>
      <c r="T9" s="385"/>
      <c r="U9" s="385"/>
      <c r="V9" s="385"/>
      <c r="W9" s="385"/>
      <c r="X9" s="385"/>
      <c r="Y9" s="385"/>
      <c r="Z9" s="385"/>
      <c r="AA9" s="385"/>
      <c r="AB9" s="385"/>
      <c r="AC9" s="385"/>
      <c r="AD9" s="385"/>
      <c r="AE9" s="385"/>
      <c r="AF9" s="385"/>
      <c r="AG9" s="385"/>
    </row>
    <row r="10" spans="1:33" ht="15" customHeight="1" x14ac:dyDescent="0.25">
      <c r="A10" s="18"/>
      <c r="B10" s="384" t="str">
        <f>IF('Cover Page'!P7="Français","• Aire de jeux - réparation ou remplacement de : Murs endommagés/peinture écaillée pouvant contenir du plomb, fenêtres, revêtement de sol ou plafond ","• Play Area - repair or replacement of: Damaged walls/peeling paint that may contain lead, Windows, Damaged/worn flooring material or ceiling, ")</f>
        <v xml:space="preserve">• Play Area - repair or replacement of: Damaged walls/peeling paint that may contain lead, Windows, Damaged/worn flooring material or ceiling, </v>
      </c>
      <c r="C10" s="384"/>
      <c r="D10" s="384"/>
      <c r="E10" s="384"/>
      <c r="F10" s="384"/>
      <c r="G10" s="384"/>
      <c r="H10" s="384"/>
      <c r="I10" s="384"/>
      <c r="J10" s="384"/>
      <c r="K10" s="384"/>
      <c r="L10" s="384"/>
      <c r="M10" s="384"/>
      <c r="N10" s="384"/>
      <c r="O10" s="384"/>
      <c r="P10" s="384"/>
      <c r="Q10" s="384"/>
      <c r="R10" s="384"/>
      <c r="T10" s="385"/>
      <c r="U10" s="385"/>
      <c r="V10" s="385"/>
      <c r="W10" s="385"/>
      <c r="X10" s="385"/>
      <c r="Y10" s="385"/>
      <c r="Z10" s="385"/>
      <c r="AA10" s="385"/>
      <c r="AB10" s="385"/>
      <c r="AC10" s="385"/>
      <c r="AD10" s="385"/>
      <c r="AE10" s="385"/>
      <c r="AF10" s="385"/>
      <c r="AG10" s="385"/>
    </row>
    <row r="11" spans="1:33" ht="18" customHeight="1" x14ac:dyDescent="0.25">
      <c r="A11" s="18"/>
      <c r="B11" s="383" t="str">
        <f>IF('Cover Page'!P7="Français","endommagé/usé, revêtement de sécurité extérieur endommagé/usé, clôtures, système d'eau potable. Système de chauffage.."," Damaged/worn outdoor safety surfacing, Fencing, Drinking water system, Heating system")</f>
        <v xml:space="preserve"> Damaged/worn outdoor safety surfacing, Fencing, Drinking water system, Heating system</v>
      </c>
      <c r="C11" s="383"/>
      <c r="D11" s="383"/>
      <c r="E11" s="383"/>
      <c r="F11" s="383"/>
      <c r="G11" s="383"/>
      <c r="H11" s="383"/>
      <c r="I11" s="383"/>
      <c r="J11" s="383"/>
      <c r="K11" s="383"/>
      <c r="L11" s="383"/>
      <c r="M11" s="383"/>
      <c r="N11" s="383"/>
      <c r="O11" s="383"/>
      <c r="P11" s="383"/>
      <c r="Q11" s="383"/>
      <c r="R11" s="383"/>
      <c r="T11" s="385"/>
      <c r="U11" s="385"/>
      <c r="V11" s="385"/>
      <c r="W11" s="385"/>
      <c r="X11" s="385"/>
      <c r="Y11" s="385"/>
      <c r="Z11" s="385"/>
      <c r="AA11" s="385"/>
      <c r="AB11" s="385"/>
      <c r="AC11" s="385"/>
      <c r="AD11" s="385"/>
      <c r="AE11" s="385"/>
      <c r="AF11" s="385"/>
      <c r="AG11" s="385"/>
    </row>
    <row r="12" spans="1:33" ht="17.45" customHeight="1" x14ac:dyDescent="0.25">
      <c r="A12" s="18"/>
      <c r="B12" s="384" t="str">
        <f>IF('Cover Page'!P7="Français","• Conformité au code : Ordres/recommandations du Code de prévention des incendies de l'Ontario, Ordres/recommandations du Code du bâtiment de l'Ontario, Ordres/recommandations de la Loi sur la protection","• Code Compliance: Ontario Fire Code orders/recommendations, Ontario Building Code orders/recommendations, Health Protection and Promotion Act orders/recommendations")</f>
        <v>• Code Compliance: Ontario Fire Code orders/recommendations, Ontario Building Code orders/recommendations, Health Protection and Promotion Act orders/recommendations</v>
      </c>
      <c r="C12" s="384"/>
      <c r="D12" s="384"/>
      <c r="E12" s="384"/>
      <c r="F12" s="384"/>
      <c r="G12" s="384"/>
      <c r="H12" s="384"/>
      <c r="I12" s="384"/>
      <c r="J12" s="384"/>
      <c r="K12" s="384"/>
      <c r="L12" s="384"/>
      <c r="M12" s="384"/>
      <c r="N12" s="384"/>
      <c r="O12" s="384"/>
      <c r="P12" s="384"/>
      <c r="Q12" s="384"/>
      <c r="R12" s="384"/>
      <c r="T12" s="385"/>
      <c r="U12" s="385"/>
      <c r="V12" s="385"/>
      <c r="W12" s="385"/>
      <c r="X12" s="385"/>
      <c r="Y12" s="385"/>
      <c r="Z12" s="385"/>
      <c r="AA12" s="385"/>
      <c r="AB12" s="385"/>
      <c r="AC12" s="385"/>
      <c r="AD12" s="385"/>
      <c r="AE12" s="385"/>
      <c r="AF12" s="385"/>
      <c r="AG12" s="385"/>
    </row>
    <row r="13" spans="1:33" ht="16.5" x14ac:dyDescent="0.25">
      <c r="A13" s="17"/>
      <c r="B13" s="383" t="str">
        <f>IF('Cover Page'!P7="Français"," et la promotion de la santé.","")</f>
        <v/>
      </c>
      <c r="C13" s="383"/>
      <c r="D13" s="383"/>
      <c r="E13" s="383"/>
      <c r="F13" s="383"/>
      <c r="G13" s="383"/>
      <c r="H13" s="383"/>
      <c r="I13" s="383"/>
      <c r="J13" s="383"/>
      <c r="K13" s="383"/>
      <c r="L13" s="383"/>
      <c r="M13" s="383"/>
      <c r="N13" s="383"/>
      <c r="O13" s="383"/>
      <c r="P13" s="383"/>
      <c r="Q13" s="383"/>
      <c r="R13" s="383"/>
    </row>
    <row r="14" spans="1:33" ht="12" customHeight="1" x14ac:dyDescent="0.25">
      <c r="A14" s="17"/>
      <c r="B14" s="4"/>
      <c r="C14" s="4"/>
      <c r="D14" s="4"/>
      <c r="E14" s="4"/>
      <c r="F14" s="4"/>
      <c r="G14" s="4"/>
      <c r="H14" s="4"/>
      <c r="I14" s="4"/>
      <c r="J14" s="4"/>
      <c r="K14" s="4"/>
      <c r="L14" s="4"/>
      <c r="M14" s="4"/>
      <c r="N14" s="4"/>
      <c r="O14" s="4"/>
      <c r="P14" s="4"/>
    </row>
    <row r="15" spans="1:33" ht="17.25" thickBot="1" x14ac:dyDescent="0.3">
      <c r="A15" s="17"/>
      <c r="B15" s="399" t="str">
        <f>'Cover Page'!B7</f>
        <v>Name of Operator</v>
      </c>
      <c r="C15" s="399"/>
      <c r="D15" s="399"/>
      <c r="E15" s="146">
        <f>'Cover Page'!E7</f>
        <v>0</v>
      </c>
      <c r="F15" s="144"/>
      <c r="G15" s="144"/>
      <c r="H15" s="144"/>
      <c r="I15" s="144"/>
      <c r="K15" s="4"/>
      <c r="L15" s="377" t="s">
        <v>21</v>
      </c>
      <c r="M15" s="377"/>
      <c r="N15" s="213">
        <f>'Cover Page'!P9</f>
        <v>0</v>
      </c>
      <c r="O15" s="4"/>
      <c r="P15" s="4"/>
    </row>
    <row r="16" spans="1:33" ht="16.5" x14ac:dyDescent="0.25">
      <c r="A16" s="17"/>
      <c r="B16" s="399"/>
      <c r="C16" s="399"/>
      <c r="D16" s="399"/>
      <c r="E16" s="34"/>
      <c r="F16" s="4"/>
      <c r="G16" s="143"/>
      <c r="H16" s="4"/>
      <c r="J16" s="36"/>
      <c r="K16" s="4"/>
      <c r="L16" s="4"/>
      <c r="M16" s="4"/>
      <c r="N16" s="4"/>
      <c r="O16" s="4"/>
      <c r="P16" s="4"/>
    </row>
    <row r="17" spans="1:19" ht="17.25" thickBot="1" x14ac:dyDescent="0.3">
      <c r="A17" s="17"/>
      <c r="B17" s="399" t="str">
        <f>'Cover Page'!B9</f>
        <v>Contact Person</v>
      </c>
      <c r="C17" s="399"/>
      <c r="D17" s="399"/>
      <c r="E17" s="145">
        <f>'Cover Page'!E9</f>
        <v>0</v>
      </c>
      <c r="F17" s="114"/>
      <c r="G17" s="114"/>
      <c r="H17" s="114"/>
      <c r="I17" s="137"/>
      <c r="J17" s="91"/>
      <c r="K17" s="91"/>
      <c r="L17" s="91"/>
      <c r="M17" s="91"/>
      <c r="N17" s="96"/>
      <c r="O17" s="4"/>
      <c r="P17" s="4"/>
    </row>
    <row r="18" spans="1:19" ht="17.25" thickBot="1" x14ac:dyDescent="0.3">
      <c r="A18" s="17"/>
      <c r="B18" s="399"/>
      <c r="C18" s="399"/>
      <c r="D18" s="399"/>
      <c r="F18" s="38"/>
      <c r="G18" s="4"/>
      <c r="H18" s="4"/>
      <c r="I18" s="4"/>
      <c r="J18" s="4"/>
      <c r="P18" s="4"/>
    </row>
    <row r="19" spans="1:19" ht="17.25" thickBot="1" x14ac:dyDescent="0.3">
      <c r="A19" s="17"/>
      <c r="B19" s="399" t="str">
        <f>'Cover Page'!B11</f>
        <v>Telephone</v>
      </c>
      <c r="C19" s="399"/>
      <c r="D19" s="399"/>
      <c r="E19" s="145">
        <f>'Cover Page'!E11</f>
        <v>0</v>
      </c>
      <c r="F19" s="114"/>
      <c r="G19" s="114"/>
      <c r="H19" s="114"/>
      <c r="I19" s="137"/>
      <c r="J19" s="4"/>
      <c r="K19" s="4"/>
      <c r="L19" s="4"/>
      <c r="M19" s="4"/>
      <c r="N19" s="4"/>
      <c r="O19" s="4"/>
      <c r="P19" s="4"/>
    </row>
    <row r="20" spans="1:19" ht="16.5" x14ac:dyDescent="0.25">
      <c r="A20" s="17"/>
      <c r="B20" s="399"/>
      <c r="C20" s="399"/>
      <c r="D20" s="399"/>
      <c r="F20" s="4"/>
      <c r="G20" s="4"/>
      <c r="H20" s="4"/>
      <c r="I20" s="4"/>
      <c r="J20" s="4"/>
      <c r="K20" s="4"/>
      <c r="L20" s="4"/>
      <c r="M20" s="4"/>
      <c r="N20" s="4"/>
      <c r="O20" s="4"/>
      <c r="P20" s="4"/>
    </row>
    <row r="21" spans="1:19" ht="17.25" thickBot="1" x14ac:dyDescent="0.3">
      <c r="A21" s="17"/>
      <c r="B21" s="399" t="str">
        <f>'Cover Page'!B13</f>
        <v>Email</v>
      </c>
      <c r="C21" s="399"/>
      <c r="D21" s="399"/>
      <c r="E21" s="145">
        <f>'Cover Page'!E13</f>
        <v>0</v>
      </c>
      <c r="F21" s="114"/>
      <c r="G21" s="114"/>
      <c r="H21" s="114"/>
      <c r="I21" s="137"/>
      <c r="J21" s="4"/>
      <c r="L21" s="4"/>
      <c r="M21" s="4"/>
      <c r="N21" s="4"/>
      <c r="O21" s="4"/>
      <c r="P21" s="4"/>
    </row>
    <row r="22" spans="1:19" ht="16.5" x14ac:dyDescent="0.25">
      <c r="A22" s="17"/>
      <c r="B22" s="399"/>
      <c r="C22" s="399"/>
      <c r="D22" s="399"/>
      <c r="F22" s="4"/>
      <c r="G22" s="4"/>
      <c r="H22" s="4"/>
      <c r="I22" s="4"/>
      <c r="J22" s="4"/>
      <c r="K22" s="4"/>
      <c r="L22" s="4"/>
      <c r="M22" s="4"/>
      <c r="N22" s="4"/>
      <c r="O22" s="4"/>
      <c r="P22" s="4"/>
    </row>
    <row r="23" spans="1:19" ht="15.75" x14ac:dyDescent="0.25">
      <c r="A23" s="17"/>
      <c r="B23" s="4"/>
      <c r="C23" s="4"/>
      <c r="D23" s="4"/>
      <c r="E23" s="4"/>
      <c r="F23" s="30"/>
      <c r="G23" s="30"/>
      <c r="H23" s="30"/>
      <c r="I23" s="30"/>
      <c r="J23" s="30"/>
      <c r="K23" s="31"/>
      <c r="L23" s="29"/>
      <c r="M23" s="32"/>
      <c r="N23" s="39"/>
      <c r="P23" s="4"/>
    </row>
    <row r="24" spans="1:19" ht="126" customHeight="1" x14ac:dyDescent="0.25">
      <c r="A24" s="140" t="s">
        <v>24</v>
      </c>
      <c r="B24" s="19"/>
      <c r="C24" s="406" t="str">
        <f>IF('Cover Page'!P7="Français","Catégorie de dépenses de réparation et d'entretien","Repair and Maintenance Expense Category")</f>
        <v>Repair and Maintenance Expense Category</v>
      </c>
      <c r="D24" s="407"/>
      <c r="E24" s="408"/>
      <c r="F24" s="301" t="str">
        <f>IF('Cover Page'!P7="Français","Nombre d'enfants d'âge poupon, de bambins et préscolaire soutenus par la demande de financement","Number of Infant, Toddler &amp; Preschool Children Supported with this funding request")</f>
        <v>Number of Infant, Toddler &amp; Preschool Children Supported with this funding request</v>
      </c>
      <c r="G24" s="301" t="str">
        <f>IF('Cover Page'!P7="Français","Nombre d'enfants parascolaire soutenus par la demande de financement","Number of Kindegarten children Supported with this funding request")</f>
        <v>Number of Kindegarten children Supported with this funding request</v>
      </c>
      <c r="H24" s="301" t="str">
        <f>IF('Cover Page'!P7="Français","Nombre d'enfants d'âge scolaire soutenus par la demande de financement","Number of School Aged Children Supported with this funding request")</f>
        <v>Number of School Aged Children Supported with this funding request</v>
      </c>
      <c r="I24" s="400" t="str">
        <f>IF('Cover Page'!P7="Français","Article demandé","Item Required")</f>
        <v>Item Required</v>
      </c>
      <c r="J24" s="401"/>
      <c r="K24" s="402"/>
      <c r="L24" s="400" t="str">
        <f>IF('Cover Page'!P7="Français","Description de la non-conformité","Description of Non-compliance")</f>
        <v>Description of Non-compliance</v>
      </c>
      <c r="M24" s="401"/>
      <c r="N24" s="402"/>
      <c r="O24" s="302" t="str">
        <f>IF('Cover Page'!P7="Français","Coût total, y compris la TVH","Total Cost including HST")</f>
        <v>Total Cost including HST</v>
      </c>
      <c r="P24" s="303" t="str">
        <f>IF('Cover Page'!P7="Français","Montant de la TVH","HST Amount")</f>
        <v>HST Amount</v>
      </c>
      <c r="Q24" s="400" t="str">
        <f>IF('Cover Page'!P7="Français","Montant admissible après application du remboursement de la TVH","Eligible Amount after HST Rebate applied")</f>
        <v>Eligible Amount after HST Rebate applied</v>
      </c>
      <c r="R24" s="402"/>
      <c r="S24" s="301" t="str">
        <f>IF('Cover Page'!P7="Français","Date d’achèvement prévue du projet","Project anticipated completion date")</f>
        <v>Project anticipated completion date</v>
      </c>
    </row>
    <row r="25" spans="1:19" ht="15.75" x14ac:dyDescent="0.25">
      <c r="A25" s="70" t="str">
        <f>IF(OR(C25&lt;&gt;"",I25&lt;&gt;"",O25&lt;&gt;""),"Show","Hide")</f>
        <v>Hide</v>
      </c>
      <c r="B25" s="21">
        <v>1</v>
      </c>
      <c r="C25" s="386"/>
      <c r="D25" s="387"/>
      <c r="E25" s="388"/>
      <c r="F25" s="22"/>
      <c r="G25" s="22"/>
      <c r="H25" s="28"/>
      <c r="I25" s="389"/>
      <c r="J25" s="390"/>
      <c r="K25" s="391"/>
      <c r="L25" s="403"/>
      <c r="M25" s="404"/>
      <c r="N25" s="405"/>
      <c r="O25" s="299"/>
      <c r="P25" s="300">
        <v>0</v>
      </c>
      <c r="Q25" s="415">
        <f>IF('Cover Page'!$P$11="yes / oui",(P25*(1-0.6969))+(O25-P25),O25)</f>
        <v>0</v>
      </c>
      <c r="R25" s="416"/>
      <c r="S25" s="304"/>
    </row>
    <row r="26" spans="1:19" ht="15.75" x14ac:dyDescent="0.25">
      <c r="A26" s="70" t="str">
        <f t="shared" ref="A26:A54" si="0">IF(OR(C26&lt;&gt;"",I26&lt;&gt;"",O26&lt;&gt;""),"Show","Hide")</f>
        <v>Show</v>
      </c>
      <c r="B26" s="21">
        <v>2</v>
      </c>
      <c r="C26" s="386"/>
      <c r="D26" s="387"/>
      <c r="E26" s="388"/>
      <c r="F26" s="22"/>
      <c r="G26" s="22"/>
      <c r="H26" s="28"/>
      <c r="I26" s="389"/>
      <c r="J26" s="390"/>
      <c r="K26" s="391"/>
      <c r="L26" s="403"/>
      <c r="M26" s="404"/>
      <c r="N26" s="405"/>
      <c r="O26" s="299">
        <v>0</v>
      </c>
      <c r="P26" s="300">
        <v>0</v>
      </c>
      <c r="Q26" s="415">
        <f>IF('Cover Page'!$P$11="yes / oui",(P26*(1-0.6969))+(O26-P26),O26)</f>
        <v>0</v>
      </c>
      <c r="R26" s="416"/>
      <c r="S26" s="304"/>
    </row>
    <row r="27" spans="1:19" ht="15.75" x14ac:dyDescent="0.25">
      <c r="A27" s="70" t="str">
        <f t="shared" si="0"/>
        <v>Show</v>
      </c>
      <c r="B27" s="21">
        <v>3</v>
      </c>
      <c r="C27" s="386"/>
      <c r="D27" s="387"/>
      <c r="E27" s="388"/>
      <c r="F27" s="22"/>
      <c r="G27" s="22"/>
      <c r="H27" s="28"/>
      <c r="I27" s="389"/>
      <c r="J27" s="390"/>
      <c r="K27" s="391"/>
      <c r="L27" s="403"/>
      <c r="M27" s="404"/>
      <c r="N27" s="405"/>
      <c r="O27" s="299">
        <v>0</v>
      </c>
      <c r="P27" s="300">
        <v>0</v>
      </c>
      <c r="Q27" s="415">
        <f>IF('Cover Page'!$P$11="yes / oui",(P27*(1-0.6969))+(O27-P27),O27)</f>
        <v>0</v>
      </c>
      <c r="R27" s="416"/>
      <c r="S27" s="304"/>
    </row>
    <row r="28" spans="1:19" ht="15.75" x14ac:dyDescent="0.25">
      <c r="A28" s="70" t="str">
        <f t="shared" si="0"/>
        <v>Show</v>
      </c>
      <c r="B28" s="21">
        <v>4</v>
      </c>
      <c r="C28" s="386"/>
      <c r="D28" s="387"/>
      <c r="E28" s="388"/>
      <c r="F28" s="22"/>
      <c r="G28" s="22"/>
      <c r="H28" s="28"/>
      <c r="I28" s="389"/>
      <c r="J28" s="390"/>
      <c r="K28" s="391"/>
      <c r="L28" s="403"/>
      <c r="M28" s="404"/>
      <c r="N28" s="405"/>
      <c r="O28" s="299">
        <v>0</v>
      </c>
      <c r="P28" s="300">
        <v>0</v>
      </c>
      <c r="Q28" s="415">
        <f>IF('Cover Page'!$P$11="yes / oui",(P28*(1-0.6969))+(O28-P28),O28)</f>
        <v>0</v>
      </c>
      <c r="R28" s="416"/>
      <c r="S28" s="304"/>
    </row>
    <row r="29" spans="1:19" ht="15.75" x14ac:dyDescent="0.25">
      <c r="A29" s="70" t="str">
        <f t="shared" si="0"/>
        <v>Show</v>
      </c>
      <c r="B29" s="21">
        <v>5</v>
      </c>
      <c r="C29" s="386"/>
      <c r="D29" s="387"/>
      <c r="E29" s="388"/>
      <c r="F29" s="22"/>
      <c r="G29" s="22"/>
      <c r="H29" s="28"/>
      <c r="I29" s="389"/>
      <c r="J29" s="390"/>
      <c r="K29" s="391"/>
      <c r="L29" s="403"/>
      <c r="M29" s="404"/>
      <c r="N29" s="405"/>
      <c r="O29" s="299">
        <v>0</v>
      </c>
      <c r="P29" s="300">
        <v>0</v>
      </c>
      <c r="Q29" s="415">
        <f>IF('Cover Page'!$P$11="yes / oui",(P29*(1-0.6969))+(O29-P29),O29)</f>
        <v>0</v>
      </c>
      <c r="R29" s="416"/>
      <c r="S29" s="304"/>
    </row>
    <row r="30" spans="1:19" ht="15.75" x14ac:dyDescent="0.25">
      <c r="A30" s="70" t="str">
        <f t="shared" si="0"/>
        <v>Show</v>
      </c>
      <c r="B30" s="21">
        <v>6</v>
      </c>
      <c r="C30" s="386"/>
      <c r="D30" s="387"/>
      <c r="E30" s="388"/>
      <c r="F30" s="22"/>
      <c r="G30" s="22"/>
      <c r="H30" s="28"/>
      <c r="I30" s="389"/>
      <c r="J30" s="390"/>
      <c r="K30" s="391"/>
      <c r="L30" s="403"/>
      <c r="M30" s="404"/>
      <c r="N30" s="405"/>
      <c r="O30" s="299">
        <v>0</v>
      </c>
      <c r="P30" s="300">
        <v>0</v>
      </c>
      <c r="Q30" s="415">
        <f>IF('Cover Page'!$P$11="yes / oui",(P30*(1-0.6969))+(O30-P30),O30)</f>
        <v>0</v>
      </c>
      <c r="R30" s="416"/>
      <c r="S30" s="304"/>
    </row>
    <row r="31" spans="1:19" ht="15.75" x14ac:dyDescent="0.25">
      <c r="A31" s="70" t="str">
        <f t="shared" si="0"/>
        <v>Show</v>
      </c>
      <c r="B31" s="21">
        <v>7</v>
      </c>
      <c r="C31" s="386"/>
      <c r="D31" s="387"/>
      <c r="E31" s="388"/>
      <c r="F31" s="22"/>
      <c r="G31" s="22"/>
      <c r="H31" s="28"/>
      <c r="I31" s="389"/>
      <c r="J31" s="390"/>
      <c r="K31" s="391"/>
      <c r="L31" s="403"/>
      <c r="M31" s="404"/>
      <c r="N31" s="405"/>
      <c r="O31" s="299">
        <v>0</v>
      </c>
      <c r="P31" s="300">
        <v>0</v>
      </c>
      <c r="Q31" s="415">
        <f>IF('Cover Page'!$P$11="yes / oui",(P31*(1-0.6969))+(O31-P31),O31)</f>
        <v>0</v>
      </c>
      <c r="R31" s="416"/>
      <c r="S31" s="304"/>
    </row>
    <row r="32" spans="1:19" ht="15.75" x14ac:dyDescent="0.25">
      <c r="A32" s="70" t="str">
        <f t="shared" si="0"/>
        <v>Show</v>
      </c>
      <c r="B32" s="21">
        <v>8</v>
      </c>
      <c r="C32" s="386"/>
      <c r="D32" s="387"/>
      <c r="E32" s="388"/>
      <c r="F32" s="22"/>
      <c r="G32" s="22"/>
      <c r="H32" s="28"/>
      <c r="I32" s="389"/>
      <c r="J32" s="390"/>
      <c r="K32" s="391"/>
      <c r="L32" s="403"/>
      <c r="M32" s="404"/>
      <c r="N32" s="405"/>
      <c r="O32" s="299">
        <v>0</v>
      </c>
      <c r="P32" s="300">
        <v>0</v>
      </c>
      <c r="Q32" s="415">
        <f>IF('Cover Page'!$P$11="yes / oui",(P32*(1-0.6969))+(O32-P32),O32)</f>
        <v>0</v>
      </c>
      <c r="R32" s="416"/>
      <c r="S32" s="304"/>
    </row>
    <row r="33" spans="1:19" ht="15.75" x14ac:dyDescent="0.25">
      <c r="A33" s="70" t="str">
        <f t="shared" si="0"/>
        <v>Show</v>
      </c>
      <c r="B33" s="21">
        <v>9</v>
      </c>
      <c r="C33" s="386"/>
      <c r="D33" s="387"/>
      <c r="E33" s="388"/>
      <c r="F33" s="22"/>
      <c r="G33" s="22"/>
      <c r="H33" s="28"/>
      <c r="I33" s="389"/>
      <c r="J33" s="390"/>
      <c r="K33" s="391"/>
      <c r="L33" s="403"/>
      <c r="M33" s="404"/>
      <c r="N33" s="405"/>
      <c r="O33" s="299">
        <v>0</v>
      </c>
      <c r="P33" s="300">
        <v>0</v>
      </c>
      <c r="Q33" s="415">
        <f>IF('Cover Page'!$P$11="yes / oui",(P33*(1-0.6969))+(O33-P33),O33)</f>
        <v>0</v>
      </c>
      <c r="R33" s="416"/>
      <c r="S33" s="304"/>
    </row>
    <row r="34" spans="1:19" ht="15.75" x14ac:dyDescent="0.25">
      <c r="A34" s="70" t="str">
        <f t="shared" si="0"/>
        <v>Show</v>
      </c>
      <c r="B34" s="21">
        <v>10</v>
      </c>
      <c r="C34" s="386"/>
      <c r="D34" s="387"/>
      <c r="E34" s="388"/>
      <c r="F34" s="22"/>
      <c r="G34" s="22"/>
      <c r="H34" s="28"/>
      <c r="I34" s="389"/>
      <c r="J34" s="390"/>
      <c r="K34" s="391"/>
      <c r="L34" s="403"/>
      <c r="M34" s="404"/>
      <c r="N34" s="405"/>
      <c r="O34" s="299">
        <v>0</v>
      </c>
      <c r="P34" s="300">
        <v>0</v>
      </c>
      <c r="Q34" s="415">
        <f>IF('Cover Page'!$P$11="yes / oui",(P34*(1-0.6969))+(O34-P34),O34)</f>
        <v>0</v>
      </c>
      <c r="R34" s="416"/>
      <c r="S34" s="304"/>
    </row>
    <row r="35" spans="1:19" ht="15.75" x14ac:dyDescent="0.25">
      <c r="A35" s="70" t="str">
        <f t="shared" si="0"/>
        <v>Show</v>
      </c>
      <c r="B35" s="21">
        <v>11</v>
      </c>
      <c r="C35" s="386"/>
      <c r="D35" s="387"/>
      <c r="E35" s="388"/>
      <c r="F35" s="22"/>
      <c r="G35" s="22"/>
      <c r="H35" s="28"/>
      <c r="I35" s="389"/>
      <c r="J35" s="390"/>
      <c r="K35" s="391"/>
      <c r="L35" s="403"/>
      <c r="M35" s="404"/>
      <c r="N35" s="405"/>
      <c r="O35" s="299">
        <v>0</v>
      </c>
      <c r="P35" s="300">
        <v>0</v>
      </c>
      <c r="Q35" s="415">
        <f>IF('Cover Page'!$P$11="yes / oui",(P35*(1-0.6969))+(O35-P35),O35)</f>
        <v>0</v>
      </c>
      <c r="R35" s="416"/>
      <c r="S35" s="304"/>
    </row>
    <row r="36" spans="1:19" ht="15.75" x14ac:dyDescent="0.25">
      <c r="A36" s="70" t="str">
        <f t="shared" si="0"/>
        <v>Show</v>
      </c>
      <c r="B36" s="21">
        <v>12</v>
      </c>
      <c r="C36" s="386"/>
      <c r="D36" s="387"/>
      <c r="E36" s="388"/>
      <c r="F36" s="22"/>
      <c r="G36" s="22"/>
      <c r="H36" s="28"/>
      <c r="I36" s="389"/>
      <c r="J36" s="390"/>
      <c r="K36" s="391"/>
      <c r="L36" s="403"/>
      <c r="M36" s="404"/>
      <c r="N36" s="405"/>
      <c r="O36" s="299">
        <v>0</v>
      </c>
      <c r="P36" s="300">
        <v>0</v>
      </c>
      <c r="Q36" s="415">
        <f>IF('Cover Page'!$P$11="yes / oui",(P36*(1-0.6969))+(O36-P36),O36)</f>
        <v>0</v>
      </c>
      <c r="R36" s="416"/>
      <c r="S36" s="304"/>
    </row>
    <row r="37" spans="1:19" ht="15.75" x14ac:dyDescent="0.25">
      <c r="A37" s="70" t="str">
        <f t="shared" si="0"/>
        <v>Show</v>
      </c>
      <c r="B37" s="21">
        <v>13</v>
      </c>
      <c r="C37" s="386"/>
      <c r="D37" s="387"/>
      <c r="E37" s="388"/>
      <c r="F37" s="22"/>
      <c r="G37" s="22"/>
      <c r="H37" s="28"/>
      <c r="I37" s="389"/>
      <c r="J37" s="390"/>
      <c r="K37" s="391"/>
      <c r="L37" s="403"/>
      <c r="M37" s="404"/>
      <c r="N37" s="405"/>
      <c r="O37" s="299">
        <v>0</v>
      </c>
      <c r="P37" s="300">
        <v>0</v>
      </c>
      <c r="Q37" s="415">
        <f>IF('Cover Page'!$P$11="yes / oui",(P37*(1-0.6969))+(O37-P37),O37)</f>
        <v>0</v>
      </c>
      <c r="R37" s="416"/>
      <c r="S37" s="304"/>
    </row>
    <row r="38" spans="1:19" ht="15.75" x14ac:dyDescent="0.25">
      <c r="A38" s="70" t="str">
        <f t="shared" si="0"/>
        <v>Show</v>
      </c>
      <c r="B38" s="21">
        <v>14</v>
      </c>
      <c r="C38" s="386"/>
      <c r="D38" s="387"/>
      <c r="E38" s="388"/>
      <c r="F38" s="22"/>
      <c r="G38" s="22"/>
      <c r="H38" s="28"/>
      <c r="I38" s="389"/>
      <c r="J38" s="390"/>
      <c r="K38" s="391"/>
      <c r="L38" s="403"/>
      <c r="M38" s="404"/>
      <c r="N38" s="405"/>
      <c r="O38" s="299">
        <v>0</v>
      </c>
      <c r="P38" s="300">
        <v>0</v>
      </c>
      <c r="Q38" s="415">
        <f>IF('Cover Page'!$P$11="yes / oui",(P38*(1-0.6969))+(O38-P38),O38)</f>
        <v>0</v>
      </c>
      <c r="R38" s="416"/>
      <c r="S38" s="304"/>
    </row>
    <row r="39" spans="1:19" ht="15" customHeight="1" x14ac:dyDescent="0.25">
      <c r="A39" s="70" t="str">
        <f t="shared" si="0"/>
        <v>Show</v>
      </c>
      <c r="B39" s="55">
        <v>15</v>
      </c>
      <c r="C39" s="386"/>
      <c r="D39" s="387"/>
      <c r="E39" s="388"/>
      <c r="F39" s="22"/>
      <c r="G39" s="22"/>
      <c r="H39" s="28"/>
      <c r="I39" s="389"/>
      <c r="J39" s="390"/>
      <c r="K39" s="391"/>
      <c r="L39" s="424"/>
      <c r="M39" s="397"/>
      <c r="N39" s="398"/>
      <c r="O39" s="299">
        <v>0</v>
      </c>
      <c r="P39" s="300">
        <v>0</v>
      </c>
      <c r="Q39" s="415">
        <f>IF('Cover Page'!$P$11="yes / oui",(P39*(1-0.6969))+(O39-P39),O39)</f>
        <v>0</v>
      </c>
      <c r="R39" s="416"/>
      <c r="S39" s="304"/>
    </row>
    <row r="40" spans="1:19" ht="15.75" customHeight="1" x14ac:dyDescent="0.25">
      <c r="A40" s="70" t="str">
        <f t="shared" si="0"/>
        <v>Show</v>
      </c>
      <c r="B40" s="21">
        <v>16</v>
      </c>
      <c r="C40" s="386"/>
      <c r="D40" s="387"/>
      <c r="E40" s="388"/>
      <c r="F40" s="22"/>
      <c r="G40" s="22"/>
      <c r="H40" s="28"/>
      <c r="I40" s="389"/>
      <c r="J40" s="390"/>
      <c r="K40" s="391"/>
      <c r="L40" s="424"/>
      <c r="M40" s="397"/>
      <c r="N40" s="398"/>
      <c r="O40" s="299">
        <v>0</v>
      </c>
      <c r="P40" s="300">
        <v>0</v>
      </c>
      <c r="Q40" s="415">
        <f>IF('Cover Page'!$P$11="yes / oui",(P40*(1-0.6969))+(O40-P40),O40)</f>
        <v>0</v>
      </c>
      <c r="R40" s="416"/>
      <c r="S40" s="304"/>
    </row>
    <row r="41" spans="1:19" ht="15.75" customHeight="1" x14ac:dyDescent="0.25">
      <c r="A41" s="70" t="str">
        <f t="shared" si="0"/>
        <v>Show</v>
      </c>
      <c r="B41" s="21">
        <v>17</v>
      </c>
      <c r="C41" s="386"/>
      <c r="D41" s="387"/>
      <c r="E41" s="388"/>
      <c r="F41" s="22"/>
      <c r="G41" s="22"/>
      <c r="H41" s="28"/>
      <c r="I41" s="389"/>
      <c r="J41" s="390"/>
      <c r="K41" s="391"/>
      <c r="L41" s="397"/>
      <c r="M41" s="397"/>
      <c r="N41" s="398"/>
      <c r="O41" s="299">
        <v>0</v>
      </c>
      <c r="P41" s="300">
        <v>0</v>
      </c>
      <c r="Q41" s="415">
        <f>IF('Cover Page'!$P$11="yes / oui",(P41*(1-0.6969))+(O41-P41),O41)</f>
        <v>0</v>
      </c>
      <c r="R41" s="416"/>
      <c r="S41" s="304"/>
    </row>
    <row r="42" spans="1:19" ht="15.75" x14ac:dyDescent="0.25">
      <c r="A42" s="70" t="str">
        <f t="shared" si="0"/>
        <v>Show</v>
      </c>
      <c r="B42" s="21">
        <v>18</v>
      </c>
      <c r="C42" s="386"/>
      <c r="D42" s="387"/>
      <c r="E42" s="388"/>
      <c r="F42" s="22"/>
      <c r="G42" s="22"/>
      <c r="H42" s="28"/>
      <c r="I42" s="389"/>
      <c r="J42" s="390"/>
      <c r="K42" s="391"/>
      <c r="L42" s="397"/>
      <c r="M42" s="397"/>
      <c r="N42" s="398"/>
      <c r="O42" s="299">
        <v>0</v>
      </c>
      <c r="P42" s="300">
        <v>0</v>
      </c>
      <c r="Q42" s="415">
        <f>IF('Cover Page'!$P$11="yes / oui",(P42*(1-0.6969))+(O42-P42),O42)</f>
        <v>0</v>
      </c>
      <c r="R42" s="416"/>
      <c r="S42" s="304"/>
    </row>
    <row r="43" spans="1:19" ht="15.75" x14ac:dyDescent="0.25">
      <c r="A43" s="70" t="str">
        <f t="shared" si="0"/>
        <v>Show</v>
      </c>
      <c r="B43" s="21">
        <v>19</v>
      </c>
      <c r="C43" s="386"/>
      <c r="D43" s="387"/>
      <c r="E43" s="388"/>
      <c r="F43" s="22"/>
      <c r="G43" s="22"/>
      <c r="H43" s="28"/>
      <c r="I43" s="389"/>
      <c r="J43" s="390"/>
      <c r="K43" s="391"/>
      <c r="L43" s="397"/>
      <c r="M43" s="397"/>
      <c r="N43" s="398"/>
      <c r="O43" s="299">
        <v>0</v>
      </c>
      <c r="P43" s="300">
        <v>0</v>
      </c>
      <c r="Q43" s="415">
        <f>IF('Cover Page'!$P$11="yes / oui",(P43*(1-0.6969))+(O43-P43),O43)</f>
        <v>0</v>
      </c>
      <c r="R43" s="416"/>
      <c r="S43" s="304"/>
    </row>
    <row r="44" spans="1:19" ht="15.75" x14ac:dyDescent="0.25">
      <c r="A44" s="70" t="str">
        <f t="shared" si="0"/>
        <v>Show</v>
      </c>
      <c r="B44" s="21">
        <v>20</v>
      </c>
      <c r="C44" s="386"/>
      <c r="D44" s="387"/>
      <c r="E44" s="388"/>
      <c r="F44" s="22"/>
      <c r="G44" s="22"/>
      <c r="H44" s="28"/>
      <c r="I44" s="389"/>
      <c r="J44" s="390"/>
      <c r="K44" s="391"/>
      <c r="L44" s="397"/>
      <c r="M44" s="397"/>
      <c r="N44" s="398"/>
      <c r="O44" s="299">
        <v>0</v>
      </c>
      <c r="P44" s="300">
        <v>0</v>
      </c>
      <c r="Q44" s="415">
        <f>IF('Cover Page'!$P$11="yes / oui",(P44*(1-0.6969))+(O44-P44),O44)</f>
        <v>0</v>
      </c>
      <c r="R44" s="416"/>
      <c r="S44" s="304"/>
    </row>
    <row r="45" spans="1:19" ht="15.75" x14ac:dyDescent="0.25">
      <c r="A45" s="70" t="str">
        <f t="shared" si="0"/>
        <v>Show</v>
      </c>
      <c r="B45" s="21">
        <v>21</v>
      </c>
      <c r="C45" s="386"/>
      <c r="D45" s="387"/>
      <c r="E45" s="388"/>
      <c r="F45" s="22"/>
      <c r="G45" s="22"/>
      <c r="H45" s="28"/>
      <c r="I45" s="389"/>
      <c r="J45" s="390"/>
      <c r="K45" s="391"/>
      <c r="L45" s="397"/>
      <c r="M45" s="397"/>
      <c r="N45" s="398"/>
      <c r="O45" s="299">
        <v>0</v>
      </c>
      <c r="P45" s="300">
        <v>0</v>
      </c>
      <c r="Q45" s="415">
        <f>IF('Cover Page'!$P$11="yes / oui",(P45*(1-0.6969))+(O45-P45),O45)</f>
        <v>0</v>
      </c>
      <c r="R45" s="416"/>
      <c r="S45" s="304"/>
    </row>
    <row r="46" spans="1:19" ht="15.75" x14ac:dyDescent="0.25">
      <c r="A46" s="70" t="str">
        <f t="shared" si="0"/>
        <v>Show</v>
      </c>
      <c r="B46" s="21">
        <v>22</v>
      </c>
      <c r="C46" s="386"/>
      <c r="D46" s="387"/>
      <c r="E46" s="388"/>
      <c r="F46" s="22"/>
      <c r="G46" s="22"/>
      <c r="H46" s="28"/>
      <c r="I46" s="389"/>
      <c r="J46" s="390"/>
      <c r="K46" s="391"/>
      <c r="L46" s="397"/>
      <c r="M46" s="397"/>
      <c r="N46" s="398"/>
      <c r="O46" s="299">
        <v>0</v>
      </c>
      <c r="P46" s="300">
        <v>0</v>
      </c>
      <c r="Q46" s="415">
        <f>IF('Cover Page'!$P$11="yes / oui",(P46*(1-0.6969))+(O46-P46),O46)</f>
        <v>0</v>
      </c>
      <c r="R46" s="416"/>
      <c r="S46" s="304"/>
    </row>
    <row r="47" spans="1:19" ht="15.75" x14ac:dyDescent="0.25">
      <c r="A47" s="70" t="str">
        <f t="shared" si="0"/>
        <v>Show</v>
      </c>
      <c r="B47" s="21">
        <v>23</v>
      </c>
      <c r="C47" s="386"/>
      <c r="D47" s="387"/>
      <c r="E47" s="388"/>
      <c r="F47" s="22"/>
      <c r="G47" s="22"/>
      <c r="H47" s="28"/>
      <c r="I47" s="389"/>
      <c r="J47" s="390"/>
      <c r="K47" s="391"/>
      <c r="L47" s="397"/>
      <c r="M47" s="397"/>
      <c r="N47" s="398"/>
      <c r="O47" s="299">
        <v>0</v>
      </c>
      <c r="P47" s="300">
        <v>0</v>
      </c>
      <c r="Q47" s="415">
        <f>IF('Cover Page'!$P$11="yes / oui",(P47*(1-0.6969))+(O47-P47),O47)</f>
        <v>0</v>
      </c>
      <c r="R47" s="416"/>
      <c r="S47" s="304"/>
    </row>
    <row r="48" spans="1:19" ht="15.75" x14ac:dyDescent="0.25">
      <c r="A48" s="70" t="str">
        <f t="shared" si="0"/>
        <v>Show</v>
      </c>
      <c r="B48" s="21">
        <v>24</v>
      </c>
      <c r="C48" s="386"/>
      <c r="D48" s="387"/>
      <c r="E48" s="388"/>
      <c r="F48" s="22"/>
      <c r="G48" s="22"/>
      <c r="H48" s="23"/>
      <c r="I48" s="389"/>
      <c r="J48" s="390"/>
      <c r="K48" s="391"/>
      <c r="L48" s="414"/>
      <c r="M48" s="397"/>
      <c r="N48" s="398"/>
      <c r="O48" s="299">
        <v>0</v>
      </c>
      <c r="P48" s="300">
        <v>0</v>
      </c>
      <c r="Q48" s="415">
        <f>IF('Cover Page'!$P$11="yes / oui",(P48*(1-0.6969))+(O48-P48),O48)</f>
        <v>0</v>
      </c>
      <c r="R48" s="416"/>
      <c r="S48" s="304"/>
    </row>
    <row r="49" spans="1:19" ht="15.75" x14ac:dyDescent="0.25">
      <c r="A49" s="70" t="str">
        <f t="shared" si="0"/>
        <v>Show</v>
      </c>
      <c r="B49" s="21">
        <v>25</v>
      </c>
      <c r="C49" s="386"/>
      <c r="D49" s="387"/>
      <c r="E49" s="388"/>
      <c r="F49" s="22"/>
      <c r="G49" s="22"/>
      <c r="H49" s="28"/>
      <c r="I49" s="389"/>
      <c r="J49" s="390"/>
      <c r="K49" s="391"/>
      <c r="L49" s="397"/>
      <c r="M49" s="397"/>
      <c r="N49" s="398"/>
      <c r="O49" s="299">
        <v>0</v>
      </c>
      <c r="P49" s="300">
        <v>0</v>
      </c>
      <c r="Q49" s="415">
        <f>IF('Cover Page'!$P$11="yes / oui",(P49*(1-0.6969))+(O49-P49),O49)</f>
        <v>0</v>
      </c>
      <c r="R49" s="416"/>
      <c r="S49" s="304"/>
    </row>
    <row r="50" spans="1:19" ht="15.75" x14ac:dyDescent="0.25">
      <c r="A50" s="70" t="str">
        <f t="shared" si="0"/>
        <v>Show</v>
      </c>
      <c r="B50" s="21">
        <v>26</v>
      </c>
      <c r="C50" s="386"/>
      <c r="D50" s="387"/>
      <c r="E50" s="388"/>
      <c r="F50" s="22"/>
      <c r="G50" s="22"/>
      <c r="H50" s="28"/>
      <c r="I50" s="389"/>
      <c r="J50" s="390"/>
      <c r="K50" s="391"/>
      <c r="L50" s="397"/>
      <c r="M50" s="397"/>
      <c r="N50" s="398"/>
      <c r="O50" s="299">
        <v>0</v>
      </c>
      <c r="P50" s="300">
        <v>0</v>
      </c>
      <c r="Q50" s="415">
        <f>IF('Cover Page'!$P$11="yes / oui",(P50*(1-0.6969))+(O50-P50),O50)</f>
        <v>0</v>
      </c>
      <c r="R50" s="416"/>
      <c r="S50" s="304"/>
    </row>
    <row r="51" spans="1:19" ht="15.75" x14ac:dyDescent="0.25">
      <c r="A51" s="70" t="str">
        <f t="shared" si="0"/>
        <v>Show</v>
      </c>
      <c r="B51" s="21">
        <v>27</v>
      </c>
      <c r="C51" s="386"/>
      <c r="D51" s="387"/>
      <c r="E51" s="388"/>
      <c r="F51" s="22"/>
      <c r="G51" s="22"/>
      <c r="H51" s="28"/>
      <c r="I51" s="389"/>
      <c r="J51" s="390"/>
      <c r="K51" s="391"/>
      <c r="L51" s="397"/>
      <c r="M51" s="397"/>
      <c r="N51" s="398"/>
      <c r="O51" s="299">
        <v>0</v>
      </c>
      <c r="P51" s="300">
        <v>0</v>
      </c>
      <c r="Q51" s="415">
        <f>IF('Cover Page'!$P$11="yes / oui",(P51*(1-0.6969))+(O51-P51),O51)</f>
        <v>0</v>
      </c>
      <c r="R51" s="416"/>
      <c r="S51" s="304"/>
    </row>
    <row r="52" spans="1:19" ht="15.75" x14ac:dyDescent="0.25">
      <c r="A52" s="70" t="str">
        <f t="shared" si="0"/>
        <v>Show</v>
      </c>
      <c r="B52" s="21">
        <v>28</v>
      </c>
      <c r="C52" s="386"/>
      <c r="D52" s="387"/>
      <c r="E52" s="388"/>
      <c r="F52" s="22"/>
      <c r="G52" s="22"/>
      <c r="H52" s="23"/>
      <c r="I52" s="389"/>
      <c r="J52" s="390"/>
      <c r="K52" s="391"/>
      <c r="L52" s="414"/>
      <c r="M52" s="397"/>
      <c r="N52" s="398"/>
      <c r="O52" s="299">
        <v>0</v>
      </c>
      <c r="P52" s="300">
        <v>0</v>
      </c>
      <c r="Q52" s="415">
        <f>IF('Cover Page'!$P$11="yes / oui",(P52*(1-0.6969))+(O52-P52),O52)</f>
        <v>0</v>
      </c>
      <c r="R52" s="416"/>
      <c r="S52" s="304"/>
    </row>
    <row r="53" spans="1:19" ht="15.75" x14ac:dyDescent="0.25">
      <c r="A53" s="70" t="str">
        <f t="shared" si="0"/>
        <v>Show</v>
      </c>
      <c r="B53" s="21">
        <v>29</v>
      </c>
      <c r="C53" s="386"/>
      <c r="D53" s="387"/>
      <c r="E53" s="388"/>
      <c r="F53" s="22"/>
      <c r="G53" s="22"/>
      <c r="H53" s="23"/>
      <c r="I53" s="389"/>
      <c r="J53" s="390"/>
      <c r="K53" s="391"/>
      <c r="L53" s="414"/>
      <c r="M53" s="397"/>
      <c r="N53" s="398"/>
      <c r="O53" s="299">
        <v>0</v>
      </c>
      <c r="P53" s="300">
        <v>0</v>
      </c>
      <c r="Q53" s="415">
        <f>IF('Cover Page'!$P$11="yes / oui",(P53*(1-0.6969))+(O53-P53),O53)</f>
        <v>0</v>
      </c>
      <c r="R53" s="416"/>
      <c r="S53" s="304"/>
    </row>
    <row r="54" spans="1:19" ht="15.75" x14ac:dyDescent="0.25">
      <c r="A54" s="70" t="str">
        <f t="shared" si="0"/>
        <v>Show</v>
      </c>
      <c r="B54" s="21">
        <v>30</v>
      </c>
      <c r="C54" s="386"/>
      <c r="D54" s="387"/>
      <c r="E54" s="388"/>
      <c r="F54" s="22"/>
      <c r="G54" s="22"/>
      <c r="H54" s="28"/>
      <c r="I54" s="389"/>
      <c r="J54" s="390"/>
      <c r="K54" s="391"/>
      <c r="L54" s="397"/>
      <c r="M54" s="397"/>
      <c r="N54" s="398"/>
      <c r="O54" s="299">
        <v>0</v>
      </c>
      <c r="P54" s="300">
        <v>0</v>
      </c>
      <c r="Q54" s="415">
        <f>IF('Cover Page'!$P$11="yes / oui",(P54*(1-0.6969))+(O54-P54),O54)</f>
        <v>0</v>
      </c>
      <c r="R54" s="416"/>
      <c r="S54" s="304"/>
    </row>
    <row r="55" spans="1:19" x14ac:dyDescent="0.25">
      <c r="A55" s="51"/>
      <c r="B55" s="26"/>
      <c r="C55" s="26"/>
      <c r="D55" s="26"/>
      <c r="E55" s="27"/>
      <c r="F55" s="27"/>
      <c r="G55" s="27"/>
      <c r="H55" s="27"/>
      <c r="I55" s="27"/>
      <c r="J55" s="47"/>
      <c r="K55" s="47"/>
      <c r="L55" s="47"/>
      <c r="M55" s="47"/>
      <c r="N55" s="47"/>
      <c r="O55" s="47"/>
      <c r="P55" s="47"/>
      <c r="Q55" s="47"/>
      <c r="R55" s="47"/>
    </row>
    <row r="56" spans="1:19" ht="44.25" customHeight="1" x14ac:dyDescent="0.25">
      <c r="B56" s="12"/>
      <c r="C56" s="12"/>
      <c r="D56" s="12"/>
      <c r="E56" s="12"/>
      <c r="F56" s="12"/>
      <c r="G56" s="12"/>
      <c r="H56" s="12"/>
      <c r="I56" s="27"/>
      <c r="J56" s="393" t="str">
        <f>IF('Cover Page'!P7="Français","Sommaire","SUMMARY")</f>
        <v>SUMMARY</v>
      </c>
      <c r="K56" s="394"/>
      <c r="L56" s="394"/>
      <c r="M56" s="394"/>
      <c r="N56" s="394"/>
      <c r="O56" s="394"/>
      <c r="P56" s="394"/>
      <c r="Q56" s="417" t="str">
        <f>IF('Cover Page'!P7="Français","Total admissible","Total Eligible")</f>
        <v>Total Eligible</v>
      </c>
      <c r="R56" s="418"/>
    </row>
    <row r="57" spans="1:19" ht="18" customHeight="1" x14ac:dyDescent="0.25">
      <c r="A57" s="51"/>
      <c r="B57" s="12"/>
      <c r="C57" s="12"/>
      <c r="D57" s="12"/>
      <c r="E57" s="12"/>
      <c r="F57" s="12"/>
      <c r="G57" s="12"/>
      <c r="H57" s="12"/>
      <c r="I57" s="27"/>
      <c r="J57" s="395"/>
      <c r="K57" s="396"/>
      <c r="L57" s="396"/>
      <c r="M57" s="396"/>
      <c r="N57" s="396"/>
      <c r="O57" s="396"/>
      <c r="P57" s="396"/>
      <c r="Q57" s="419">
        <f>SUM(Q25:R54)</f>
        <v>0</v>
      </c>
      <c r="R57" s="420"/>
    </row>
    <row r="58" spans="1:19" x14ac:dyDescent="0.25">
      <c r="A58" s="51"/>
      <c r="B58" s="4"/>
      <c r="C58" s="4"/>
      <c r="D58" s="4"/>
      <c r="E58" s="4"/>
      <c r="F58" s="4"/>
      <c r="G58" s="4"/>
      <c r="H58" s="4"/>
      <c r="I58" s="4"/>
      <c r="J58" s="4"/>
      <c r="K58" s="4"/>
      <c r="L58" s="4"/>
      <c r="M58" s="4"/>
      <c r="N58" s="4"/>
      <c r="O58" s="4"/>
      <c r="P58" s="4"/>
    </row>
    <row r="59" spans="1:19" x14ac:dyDescent="0.25">
      <c r="A59" s="51"/>
    </row>
    <row r="60" spans="1:19" x14ac:dyDescent="0.25">
      <c r="A60" s="51"/>
    </row>
    <row r="61" spans="1:19" x14ac:dyDescent="0.25">
      <c r="A61" s="51"/>
    </row>
    <row r="62" spans="1:19" x14ac:dyDescent="0.25">
      <c r="A62" s="51"/>
    </row>
    <row r="63" spans="1:19" x14ac:dyDescent="0.25">
      <c r="A63" s="51"/>
    </row>
    <row r="64" spans="1:19" x14ac:dyDescent="0.25">
      <c r="A64" s="51"/>
    </row>
    <row r="65" spans="1:18" x14ac:dyDescent="0.25">
      <c r="A65" s="69"/>
    </row>
    <row r="66" spans="1:18" x14ac:dyDescent="0.25">
      <c r="A66" s="69"/>
    </row>
    <row r="67" spans="1:18" x14ac:dyDescent="0.25">
      <c r="A67" s="69"/>
    </row>
    <row r="68" spans="1:18" x14ac:dyDescent="0.25">
      <c r="A68" s="44"/>
      <c r="B68" s="4"/>
      <c r="C68" s="4"/>
      <c r="D68" s="4"/>
      <c r="E68" s="4"/>
      <c r="F68" s="4"/>
      <c r="G68" s="4"/>
      <c r="H68" s="4"/>
      <c r="I68" s="4"/>
      <c r="J68" s="4"/>
      <c r="K68" s="4"/>
      <c r="L68" s="4"/>
      <c r="M68" s="4"/>
      <c r="N68" s="4"/>
      <c r="O68" s="4"/>
      <c r="P68" s="4"/>
    </row>
    <row r="69" spans="1:18" ht="18.75" customHeight="1" x14ac:dyDescent="0.25">
      <c r="A69" s="44"/>
    </row>
    <row r="70" spans="1:18" ht="18.75" customHeight="1" x14ac:dyDescent="0.25">
      <c r="A70" s="44"/>
    </row>
    <row r="71" spans="1:18" ht="24.75" customHeight="1" x14ac:dyDescent="0.25">
      <c r="A71" s="44"/>
      <c r="B71" s="392"/>
      <c r="C71" s="392"/>
      <c r="D71" s="392"/>
      <c r="E71" s="392"/>
      <c r="F71" s="412"/>
      <c r="G71" s="412"/>
      <c r="H71" s="412"/>
      <c r="I71" s="412"/>
      <c r="J71" s="412"/>
      <c r="K71" s="412"/>
      <c r="L71" s="412"/>
      <c r="M71" s="412"/>
      <c r="N71" s="412"/>
      <c r="O71" s="412"/>
      <c r="P71" s="412"/>
      <c r="Q71" s="412"/>
      <c r="R71" s="412"/>
    </row>
    <row r="72" spans="1:18" ht="22.5" customHeight="1" x14ac:dyDescent="0.25">
      <c r="A72" s="125"/>
      <c r="B72" s="392"/>
      <c r="C72" s="392"/>
      <c r="D72" s="392"/>
      <c r="E72" s="91"/>
      <c r="F72" s="413"/>
      <c r="G72" s="413"/>
      <c r="H72" s="413"/>
      <c r="I72" s="413"/>
      <c r="J72" s="413"/>
      <c r="K72" s="413"/>
      <c r="L72" s="413"/>
      <c r="M72" s="413"/>
      <c r="N72" s="413"/>
      <c r="O72" s="413"/>
      <c r="P72" s="413"/>
      <c r="Q72" s="413"/>
      <c r="R72" s="413"/>
    </row>
    <row r="73" spans="1:18" ht="22.5" customHeight="1" x14ac:dyDescent="0.25">
      <c r="A73" s="126"/>
      <c r="B73" s="124"/>
      <c r="C73" s="124"/>
      <c r="D73" s="124"/>
      <c r="E73" s="127"/>
      <c r="F73" s="97"/>
      <c r="G73" s="97"/>
      <c r="H73" s="97"/>
      <c r="I73" s="97"/>
      <c r="J73" s="97"/>
      <c r="K73" s="97"/>
      <c r="L73" s="97"/>
      <c r="M73" s="97"/>
      <c r="N73" s="97"/>
      <c r="O73" s="97"/>
      <c r="P73" s="97"/>
      <c r="Q73" s="97"/>
      <c r="R73" s="97"/>
    </row>
    <row r="74" spans="1:18" ht="21" customHeight="1" x14ac:dyDescent="0.25">
      <c r="A74" s="126"/>
      <c r="B74" s="124"/>
      <c r="C74" s="124"/>
      <c r="D74" s="124"/>
      <c r="E74" s="91"/>
      <c r="F74" s="96"/>
      <c r="G74" s="96"/>
      <c r="H74" s="96"/>
      <c r="I74" s="96"/>
      <c r="J74" s="96"/>
      <c r="K74" s="96"/>
      <c r="L74" s="96"/>
      <c r="M74" s="96"/>
      <c r="N74" s="96"/>
      <c r="O74" s="96"/>
      <c r="P74" s="96"/>
      <c r="Q74" s="96"/>
      <c r="R74" s="96"/>
    </row>
    <row r="75" spans="1:18" ht="15" customHeight="1" x14ac:dyDescent="0.25"/>
    <row r="76" spans="1:18" ht="15" customHeight="1" x14ac:dyDescent="0.25">
      <c r="A76" s="4"/>
    </row>
    <row r="77" spans="1:18" ht="15" customHeight="1" x14ac:dyDescent="0.25">
      <c r="A77" s="4"/>
      <c r="B77" s="4"/>
      <c r="C77" s="4"/>
      <c r="D77" s="4"/>
      <c r="E77" s="4"/>
      <c r="F77" s="4"/>
      <c r="G77" s="4"/>
      <c r="H77" s="4"/>
      <c r="I77" s="4"/>
      <c r="J77" s="4"/>
      <c r="K77" s="4"/>
      <c r="L77" s="4"/>
      <c r="M77" s="4"/>
      <c r="N77" s="4"/>
      <c r="O77" s="4"/>
      <c r="P77" s="4"/>
    </row>
    <row r="78" spans="1:18" ht="15" customHeight="1" x14ac:dyDescent="0.25">
      <c r="A78" s="4"/>
      <c r="B78" s="4"/>
      <c r="C78" s="4"/>
      <c r="D78" s="4"/>
      <c r="E78" s="4"/>
      <c r="F78" s="4"/>
      <c r="G78" s="4"/>
      <c r="H78" s="4"/>
      <c r="I78" s="4"/>
      <c r="J78" s="4"/>
      <c r="K78" s="4"/>
      <c r="L78" s="4"/>
      <c r="M78" s="4"/>
      <c r="N78" s="4"/>
      <c r="O78" s="4"/>
      <c r="P78" s="4"/>
    </row>
    <row r="79" spans="1:18" ht="15" customHeight="1" x14ac:dyDescent="0.25">
      <c r="A79" s="4"/>
      <c r="B79" s="4"/>
      <c r="C79" s="4"/>
      <c r="D79" s="4"/>
      <c r="E79" s="4"/>
      <c r="F79" s="4"/>
      <c r="G79" s="4"/>
      <c r="H79" s="4"/>
      <c r="I79" s="4"/>
      <c r="J79" s="4"/>
      <c r="K79" s="4"/>
      <c r="L79" s="4"/>
      <c r="M79" s="4"/>
      <c r="N79" s="4"/>
      <c r="O79" s="4"/>
      <c r="P79" s="4"/>
    </row>
    <row r="80" spans="1:18" ht="15" customHeight="1" x14ac:dyDescent="0.25">
      <c r="A80" s="4"/>
      <c r="B80" s="4"/>
      <c r="C80" s="4"/>
      <c r="D80" s="4"/>
      <c r="E80" s="4"/>
      <c r="F80" s="4"/>
      <c r="G80" s="4"/>
      <c r="H80" s="4"/>
      <c r="I80" s="4"/>
      <c r="J80" s="4"/>
      <c r="K80" s="4"/>
      <c r="L80" s="4"/>
      <c r="M80" s="4"/>
      <c r="N80" s="4"/>
      <c r="O80" s="4"/>
      <c r="P80" s="4"/>
    </row>
    <row r="81" spans="1:18" ht="15" customHeight="1" x14ac:dyDescent="0.25">
      <c r="A81" s="4"/>
      <c r="B81" s="4"/>
      <c r="C81" s="4"/>
      <c r="D81" s="4"/>
      <c r="E81" s="4"/>
      <c r="F81" s="4"/>
      <c r="G81" s="4"/>
      <c r="H81" s="4"/>
      <c r="I81" s="4"/>
      <c r="J81" s="4"/>
      <c r="K81" s="4"/>
      <c r="L81" s="4"/>
      <c r="M81" s="4"/>
      <c r="N81" s="4"/>
      <c r="O81" s="4"/>
      <c r="P81" s="4"/>
    </row>
    <row r="82" spans="1:18" ht="15" customHeight="1" x14ac:dyDescent="0.25">
      <c r="A82" s="4"/>
      <c r="B82" s="4"/>
      <c r="C82" s="4"/>
      <c r="D82" s="4"/>
      <c r="E82" s="4"/>
      <c r="F82" s="4"/>
      <c r="G82" s="4"/>
      <c r="H82" s="4"/>
      <c r="I82" s="4"/>
      <c r="J82" s="4"/>
      <c r="K82" s="4"/>
      <c r="L82" s="4"/>
      <c r="M82" s="4"/>
      <c r="N82" s="4"/>
      <c r="O82" s="4"/>
      <c r="P82" s="4"/>
    </row>
    <row r="83" spans="1:18" ht="15" customHeight="1" x14ac:dyDescent="0.25">
      <c r="A83" s="4"/>
      <c r="B83" s="4"/>
      <c r="C83" s="4"/>
      <c r="D83" s="4"/>
      <c r="E83" s="4"/>
      <c r="F83" s="4"/>
      <c r="G83" s="4"/>
      <c r="H83" s="4"/>
      <c r="I83" s="4"/>
      <c r="J83" s="4"/>
      <c r="K83" s="4"/>
      <c r="L83" s="4"/>
      <c r="M83" s="4"/>
      <c r="N83" s="4"/>
      <c r="O83" s="4"/>
      <c r="P83" s="4"/>
    </row>
    <row r="84" spans="1:18" ht="13.5" customHeight="1" x14ac:dyDescent="0.25">
      <c r="A84" s="4"/>
      <c r="B84" s="4"/>
      <c r="C84" s="4"/>
      <c r="D84" s="4"/>
      <c r="E84" s="4"/>
      <c r="F84" s="4"/>
      <c r="G84" s="4"/>
      <c r="H84" s="4"/>
      <c r="I84" s="4"/>
      <c r="J84" s="4"/>
      <c r="K84" s="4"/>
      <c r="L84" s="4"/>
      <c r="M84" s="4"/>
      <c r="N84" s="4"/>
      <c r="O84" s="4"/>
      <c r="P84" s="4"/>
      <c r="Q84" s="4"/>
      <c r="R84" s="4"/>
    </row>
    <row r="85" spans="1:18" ht="18.75" customHeight="1" x14ac:dyDescent="0.3">
      <c r="B85" s="409"/>
      <c r="C85" s="409"/>
      <c r="D85" s="409"/>
      <c r="E85" s="409"/>
      <c r="F85" s="410"/>
      <c r="G85" s="410"/>
      <c r="H85" s="410"/>
      <c r="I85" s="410"/>
      <c r="J85" s="410"/>
      <c r="K85" s="410"/>
      <c r="L85" s="410"/>
      <c r="M85" s="410"/>
      <c r="N85" s="410"/>
      <c r="O85" s="410"/>
      <c r="P85" s="410"/>
      <c r="Q85" s="410"/>
      <c r="R85" s="410"/>
    </row>
    <row r="86" spans="1:18" ht="18.75" x14ac:dyDescent="0.3">
      <c r="B86" s="409"/>
      <c r="C86" s="409"/>
      <c r="D86" s="409"/>
      <c r="E86" s="4"/>
      <c r="F86" s="411"/>
      <c r="G86" s="411"/>
      <c r="H86" s="411"/>
      <c r="I86" s="411"/>
      <c r="J86" s="411"/>
      <c r="K86" s="411"/>
      <c r="L86" s="411"/>
      <c r="M86" s="411"/>
      <c r="N86" s="411"/>
      <c r="O86" s="411"/>
      <c r="P86" s="411"/>
      <c r="Q86" s="411"/>
      <c r="R86" s="411"/>
    </row>
    <row r="87" spans="1:18" ht="18.75" x14ac:dyDescent="0.3">
      <c r="B87" s="409"/>
      <c r="C87" s="409"/>
      <c r="D87" s="409"/>
      <c r="E87" s="56"/>
      <c r="F87" s="411"/>
      <c r="G87" s="411"/>
      <c r="H87" s="411"/>
      <c r="I87" s="411"/>
      <c r="J87" s="411"/>
      <c r="K87" s="411"/>
      <c r="L87" s="411"/>
      <c r="M87" s="411"/>
      <c r="N87" s="411"/>
      <c r="O87" s="411"/>
      <c r="P87" s="411"/>
      <c r="Q87" s="411"/>
      <c r="R87" s="411"/>
    </row>
    <row r="88" spans="1:18" ht="18.75" x14ac:dyDescent="0.3">
      <c r="B88" s="409"/>
      <c r="C88" s="409"/>
      <c r="D88" s="409"/>
      <c r="E88" s="4"/>
      <c r="F88" s="410"/>
      <c r="G88" s="410"/>
      <c r="H88" s="410"/>
      <c r="I88" s="410"/>
      <c r="J88" s="410"/>
      <c r="K88" s="410"/>
      <c r="L88" s="410"/>
      <c r="M88" s="410"/>
      <c r="N88" s="410"/>
      <c r="O88" s="410"/>
      <c r="P88" s="410"/>
      <c r="Q88" s="410"/>
      <c r="R88" s="410"/>
    </row>
    <row r="89" spans="1:18" x14ac:dyDescent="0.25">
      <c r="A89" s="4"/>
      <c r="B89" s="4"/>
      <c r="C89" s="4"/>
      <c r="D89" s="4"/>
      <c r="E89" s="4"/>
      <c r="F89" s="4"/>
      <c r="G89" s="4"/>
      <c r="H89" s="4"/>
      <c r="I89" s="4"/>
      <c r="J89" s="4"/>
      <c r="K89" s="4"/>
      <c r="L89" s="4"/>
      <c r="M89" s="4"/>
      <c r="N89" s="4"/>
      <c r="O89" s="4"/>
      <c r="P89" s="4"/>
    </row>
    <row r="90" spans="1:18" x14ac:dyDescent="0.25">
      <c r="A90" s="4"/>
      <c r="B90" s="4"/>
      <c r="C90" s="4"/>
      <c r="D90" s="4"/>
      <c r="E90" s="4"/>
      <c r="F90" s="4"/>
      <c r="G90" s="4"/>
      <c r="H90" s="4"/>
      <c r="I90" s="4"/>
      <c r="J90" s="4"/>
      <c r="K90" s="4"/>
      <c r="L90" s="4"/>
      <c r="M90" s="4"/>
      <c r="N90" s="4"/>
      <c r="O90" s="4"/>
      <c r="P90" s="4"/>
    </row>
    <row r="91" spans="1:18" x14ac:dyDescent="0.25">
      <c r="A91" s="4"/>
      <c r="B91" s="4"/>
      <c r="C91" s="4"/>
      <c r="D91" s="4"/>
      <c r="E91" s="4"/>
      <c r="F91" s="4"/>
      <c r="G91" s="4"/>
      <c r="H91" s="4"/>
      <c r="I91" s="4"/>
      <c r="J91" s="4"/>
      <c r="K91" s="4"/>
      <c r="L91" s="4"/>
      <c r="M91" s="4"/>
      <c r="N91" s="4"/>
      <c r="O91" s="4"/>
      <c r="P91" s="4"/>
    </row>
    <row r="92" spans="1:18" x14ac:dyDescent="0.25">
      <c r="A92" s="4"/>
      <c r="B92" s="4"/>
      <c r="C92" s="4"/>
      <c r="D92" s="4"/>
      <c r="E92" s="4"/>
      <c r="F92" s="4"/>
      <c r="G92" s="4"/>
      <c r="H92" s="4"/>
      <c r="I92" s="4"/>
      <c r="J92" s="4"/>
      <c r="K92" s="4"/>
      <c r="L92" s="4"/>
      <c r="M92" s="4"/>
      <c r="N92" s="4"/>
      <c r="O92" s="4"/>
      <c r="P92" s="4"/>
    </row>
    <row r="93" spans="1:18" x14ac:dyDescent="0.25">
      <c r="A93" s="4"/>
      <c r="B93" s="4"/>
      <c r="C93" s="4"/>
      <c r="D93" s="4"/>
      <c r="E93" s="4"/>
      <c r="F93" s="4"/>
      <c r="G93" s="4"/>
      <c r="H93" s="4"/>
      <c r="I93" s="4"/>
      <c r="J93" s="4"/>
      <c r="K93" s="4"/>
      <c r="L93" s="4"/>
      <c r="M93" s="4"/>
      <c r="N93" s="4"/>
      <c r="O93" s="4"/>
      <c r="P93" s="4"/>
    </row>
    <row r="94" spans="1:18" x14ac:dyDescent="0.25">
      <c r="A94" s="4"/>
      <c r="B94" s="4"/>
      <c r="C94" s="4"/>
      <c r="D94" s="4"/>
      <c r="E94" s="4"/>
      <c r="F94" s="4"/>
      <c r="G94" s="4"/>
      <c r="H94" s="4"/>
      <c r="I94" s="4"/>
      <c r="J94" s="4"/>
      <c r="K94" s="4"/>
      <c r="L94" s="4"/>
      <c r="M94" s="4"/>
      <c r="N94" s="4"/>
      <c r="O94" s="4"/>
      <c r="P94" s="4"/>
    </row>
    <row r="95" spans="1:18" x14ac:dyDescent="0.25">
      <c r="A95" s="4"/>
      <c r="B95" s="4"/>
      <c r="C95" s="4"/>
      <c r="D95" s="4"/>
      <c r="E95" s="4"/>
      <c r="F95" s="4"/>
      <c r="G95" s="4"/>
      <c r="H95" s="4"/>
      <c r="I95" s="4"/>
      <c r="J95" s="4"/>
      <c r="K95" s="4"/>
      <c r="L95" s="4"/>
      <c r="M95" s="4"/>
      <c r="N95" s="4"/>
      <c r="O95" s="4"/>
      <c r="P95" s="4"/>
    </row>
    <row r="96" spans="1:18" x14ac:dyDescent="0.25">
      <c r="A96" s="4"/>
      <c r="B96" s="4"/>
      <c r="C96" s="4"/>
      <c r="D96" s="4"/>
      <c r="E96" s="4"/>
      <c r="F96" s="4"/>
      <c r="G96" s="4"/>
      <c r="H96" s="4"/>
      <c r="I96" s="4"/>
      <c r="J96" s="4"/>
      <c r="K96" s="4"/>
      <c r="L96" s="4"/>
      <c r="M96" s="4"/>
      <c r="N96" s="4"/>
      <c r="O96" s="4"/>
      <c r="P96" s="4"/>
    </row>
    <row r="97" spans="1:16" x14ac:dyDescent="0.25">
      <c r="A97" s="4"/>
      <c r="B97" s="4"/>
      <c r="C97" s="4"/>
      <c r="D97" s="4"/>
      <c r="E97" s="4"/>
      <c r="F97" s="4"/>
      <c r="G97" s="4"/>
      <c r="H97" s="4"/>
      <c r="I97" s="4"/>
      <c r="J97" s="4"/>
      <c r="K97" s="4"/>
      <c r="L97" s="4"/>
      <c r="M97" s="4"/>
      <c r="N97" s="4"/>
      <c r="O97" s="4"/>
      <c r="P97" s="4"/>
    </row>
    <row r="98" spans="1:16" x14ac:dyDescent="0.25">
      <c r="A98" s="4"/>
      <c r="B98" s="4"/>
      <c r="C98" s="4"/>
      <c r="D98" s="4"/>
      <c r="E98" s="4"/>
      <c r="F98" s="4"/>
      <c r="G98" s="4"/>
      <c r="H98" s="4"/>
      <c r="I98" s="4"/>
      <c r="J98" s="4"/>
      <c r="K98" s="4"/>
      <c r="L98" s="4"/>
      <c r="M98" s="4"/>
      <c r="N98" s="4"/>
      <c r="O98" s="4"/>
      <c r="P98" s="4"/>
    </row>
  </sheetData>
  <sheetProtection algorithmName="SHA-512" hashValue="ysGcwG0ZOPtVgNfQI0t9dF0Fn6kGTIVvF5UwnzEwv5IZfKI7AujsL+wEOJDtfuYIHGVIJCfBEPFdypXQ1mAlfA==" saltValue="GRxKCOX8u6YqJWZA/9FfUg==" spinCount="100000" sheet="1" formatColumns="0" formatRows="0" selectLockedCells="1"/>
  <protectedRanges>
    <protectedRange sqref="O18" name="Application_2_1"/>
  </protectedRanges>
  <autoFilter ref="A24:R54" xr:uid="{CDAB662D-F079-4440-A5F8-4CE309441A59}">
    <filterColumn colId="2" showButton="0"/>
    <filterColumn colId="3" showButton="0"/>
    <filterColumn colId="8" showButton="0"/>
    <filterColumn colId="9" showButton="0"/>
    <filterColumn colId="11" showButton="0"/>
    <filterColumn colId="12" showButton="0"/>
    <filterColumn colId="16" showButton="0"/>
  </autoFilter>
  <mergeCells count="160">
    <mergeCell ref="B1:S1"/>
    <mergeCell ref="B3:S3"/>
    <mergeCell ref="Q25:R25"/>
    <mergeCell ref="Q38:R38"/>
    <mergeCell ref="Q39:R39"/>
    <mergeCell ref="Q40:R40"/>
    <mergeCell ref="L37:N37"/>
    <mergeCell ref="L38:N38"/>
    <mergeCell ref="L39:N39"/>
    <mergeCell ref="L40:N40"/>
    <mergeCell ref="Q35:R35"/>
    <mergeCell ref="L31:N31"/>
    <mergeCell ref="L32:N32"/>
    <mergeCell ref="L33:N33"/>
    <mergeCell ref="L34:N34"/>
    <mergeCell ref="L35:N35"/>
    <mergeCell ref="I36:K36"/>
    <mergeCell ref="I37:K37"/>
    <mergeCell ref="L15:M15"/>
    <mergeCell ref="I28:K28"/>
    <mergeCell ref="I29:K29"/>
    <mergeCell ref="I30:K30"/>
    <mergeCell ref="Q36:R36"/>
    <mergeCell ref="Q37:R37"/>
    <mergeCell ref="I34:K34"/>
    <mergeCell ref="I35:K35"/>
    <mergeCell ref="Q26:R26"/>
    <mergeCell ref="Q27:R27"/>
    <mergeCell ref="Q28:R28"/>
    <mergeCell ref="Q29:R29"/>
    <mergeCell ref="Q30:R30"/>
    <mergeCell ref="Q31:R31"/>
    <mergeCell ref="Q32:R32"/>
    <mergeCell ref="Q33:R33"/>
    <mergeCell ref="Q34:R34"/>
    <mergeCell ref="L30:N30"/>
    <mergeCell ref="Q48:R48"/>
    <mergeCell ref="C46:E46"/>
    <mergeCell ref="C50:E50"/>
    <mergeCell ref="Q49:R49"/>
    <mergeCell ref="Q50:R50"/>
    <mergeCell ref="Q51:R51"/>
    <mergeCell ref="Q46:R46"/>
    <mergeCell ref="Q47:R47"/>
    <mergeCell ref="B15:D15"/>
    <mergeCell ref="B16:D16"/>
    <mergeCell ref="B17:D17"/>
    <mergeCell ref="B18:D18"/>
    <mergeCell ref="B19:D19"/>
    <mergeCell ref="Q41:R41"/>
    <mergeCell ref="Q42:R42"/>
    <mergeCell ref="L47:N47"/>
    <mergeCell ref="L48:N48"/>
    <mergeCell ref="Q43:R43"/>
    <mergeCell ref="Q44:R44"/>
    <mergeCell ref="Q45:R45"/>
    <mergeCell ref="C37:E37"/>
    <mergeCell ref="C38:E38"/>
    <mergeCell ref="C41:E41"/>
    <mergeCell ref="B20:D20"/>
    <mergeCell ref="B86:D86"/>
    <mergeCell ref="B87:D87"/>
    <mergeCell ref="I47:K47"/>
    <mergeCell ref="I48:K48"/>
    <mergeCell ref="I49:K49"/>
    <mergeCell ref="I50:K50"/>
    <mergeCell ref="I51:K51"/>
    <mergeCell ref="I42:K42"/>
    <mergeCell ref="I43:K43"/>
    <mergeCell ref="I44:K44"/>
    <mergeCell ref="I45:K45"/>
    <mergeCell ref="I46:K46"/>
    <mergeCell ref="C47:E47"/>
    <mergeCell ref="C48:E48"/>
    <mergeCell ref="C49:E49"/>
    <mergeCell ref="C42:E42"/>
    <mergeCell ref="C43:E43"/>
    <mergeCell ref="C44:E44"/>
    <mergeCell ref="C45:E45"/>
    <mergeCell ref="L49:N49"/>
    <mergeCell ref="L50:N50"/>
    <mergeCell ref="L51:N51"/>
    <mergeCell ref="B88:D88"/>
    <mergeCell ref="F85:R85"/>
    <mergeCell ref="F86:R86"/>
    <mergeCell ref="F71:R71"/>
    <mergeCell ref="F72:R72"/>
    <mergeCell ref="I52:K52"/>
    <mergeCell ref="I53:K53"/>
    <mergeCell ref="I54:K54"/>
    <mergeCell ref="L52:N52"/>
    <mergeCell ref="L53:N53"/>
    <mergeCell ref="L54:N54"/>
    <mergeCell ref="F87:R87"/>
    <mergeCell ref="F88:R88"/>
    <mergeCell ref="Q53:R53"/>
    <mergeCell ref="Q54:R54"/>
    <mergeCell ref="Q56:R56"/>
    <mergeCell ref="Q57:R57"/>
    <mergeCell ref="B72:D72"/>
    <mergeCell ref="C54:E54"/>
    <mergeCell ref="Q52:R52"/>
    <mergeCell ref="B85:E85"/>
    <mergeCell ref="I41:K41"/>
    <mergeCell ref="L41:N41"/>
    <mergeCell ref="I40:K40"/>
    <mergeCell ref="B12:R12"/>
    <mergeCell ref="B21:D21"/>
    <mergeCell ref="B22:D22"/>
    <mergeCell ref="I24:K24"/>
    <mergeCell ref="L24:N24"/>
    <mergeCell ref="Q24:R24"/>
    <mergeCell ref="C25:E25"/>
    <mergeCell ref="L25:N25"/>
    <mergeCell ref="L26:N26"/>
    <mergeCell ref="L27:N27"/>
    <mergeCell ref="L28:N28"/>
    <mergeCell ref="L29:N29"/>
    <mergeCell ref="C26:E26"/>
    <mergeCell ref="C27:E27"/>
    <mergeCell ref="C28:E28"/>
    <mergeCell ref="C29:E29"/>
    <mergeCell ref="C24:E24"/>
    <mergeCell ref="L36:N36"/>
    <mergeCell ref="I31:K31"/>
    <mergeCell ref="I32:K32"/>
    <mergeCell ref="I33:K33"/>
    <mergeCell ref="C39:E39"/>
    <mergeCell ref="C40:E40"/>
    <mergeCell ref="I25:K25"/>
    <mergeCell ref="C51:E51"/>
    <mergeCell ref="C52:E52"/>
    <mergeCell ref="C53:E53"/>
    <mergeCell ref="B71:E71"/>
    <mergeCell ref="C34:E34"/>
    <mergeCell ref="C35:E35"/>
    <mergeCell ref="C36:E36"/>
    <mergeCell ref="I38:K38"/>
    <mergeCell ref="I39:K39"/>
    <mergeCell ref="I26:K26"/>
    <mergeCell ref="I27:K27"/>
    <mergeCell ref="C30:E30"/>
    <mergeCell ref="C31:E31"/>
    <mergeCell ref="C32:E32"/>
    <mergeCell ref="C33:E33"/>
    <mergeCell ref="J56:P57"/>
    <mergeCell ref="L42:N42"/>
    <mergeCell ref="L43:N43"/>
    <mergeCell ref="L44:N44"/>
    <mergeCell ref="L45:N45"/>
    <mergeCell ref="L46:N46"/>
    <mergeCell ref="B5:R5"/>
    <mergeCell ref="B6:R6"/>
    <mergeCell ref="B7:R7"/>
    <mergeCell ref="B8:R8"/>
    <mergeCell ref="B9:R9"/>
    <mergeCell ref="B10:R10"/>
    <mergeCell ref="B11:R11"/>
    <mergeCell ref="B13:R13"/>
    <mergeCell ref="T6:AG12"/>
  </mergeCells>
  <conditionalFormatting sqref="F25:I54 L25:L54 O25:P54">
    <cfRule type="expression" dxfId="14" priority="2">
      <formula>AND($D25&lt;&gt;"",F25="")</formula>
    </cfRule>
  </conditionalFormatting>
  <dataValidations xWindow="737" yWindow="660" count="7">
    <dataValidation type="list" allowBlank="1" showDropDown="1" showInputMessage="1" showErrorMessage="1" sqref="N17" xr:uid="{DEC05BA9-2947-43D5-B13E-020DB7031489}">
      <formula1>"Yes, No"</formula1>
    </dataValidation>
    <dataValidation allowBlank="1" showInputMessage="1" showErrorMessage="1" prompt="Input the HST amount for this item" sqref="P25:P54" xr:uid="{FE4649EB-9D95-40F1-8187-32A69A7D04E8}"/>
    <dataValidation allowBlank="1" showInputMessage="1" showErrorMessage="1" prompt="Be sure to include the total costs including HST, shipping etc." sqref="O25:O54" xr:uid="{DCCA1242-9B6B-401F-8E2F-07235E6388E4}"/>
    <dataValidation type="list" allowBlank="1" showInputMessage="1" showErrorMessage="1" sqref="C25:C54" xr:uid="{217282AB-1EA7-4BD0-9890-240FF28D28C2}">
      <formula1>"Food Preparation, Major Systems, Washrooms, Play Area, Code Compliance, Other"</formula1>
    </dataValidation>
    <dataValidation type="list" allowBlank="1" showInputMessage="1" showErrorMessage="1" sqref="H55:H57" xr:uid="{A25C0C0F-6F2C-42AC-AA8E-D2ACE53937C9}">
      <formula1>"RECE, Non-RECE, Supervisor,Child Ratio"</formula1>
    </dataValidation>
    <dataValidation allowBlank="1" showInputMessage="1" showErrorMessage="1" prompt="Please explain the reason for the item and associated non-compliance i.e., licensing, public health" sqref="L25:L54" xr:uid="{850C79E2-2654-4BB2-81C0-39DA23A74DB7}"/>
    <dataValidation allowBlank="1" showErrorMessage="1" prompt="_x000a_" sqref="I24:K24" xr:uid="{C1CDDD6D-C247-44EC-B105-2F5D0520CE98}"/>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A0A66-5E9E-4CCE-8118-75EC66031103}">
  <sheetPr codeName="Sheet4">
    <pageSetUpPr fitToPage="1"/>
  </sheetPr>
  <dimension ref="A1:AF150"/>
  <sheetViews>
    <sheetView showGridLines="0" zoomScale="80" zoomScaleNormal="80" workbookViewId="0">
      <selection activeCell="K39" sqref="K39"/>
    </sheetView>
  </sheetViews>
  <sheetFormatPr defaultRowHeight="15" x14ac:dyDescent="0.25"/>
  <cols>
    <col min="1" max="1" width="8.85546875" customWidth="1"/>
    <col min="2" max="2" width="6" customWidth="1"/>
    <col min="4" max="4" width="28.7109375" customWidth="1"/>
    <col min="5" max="5" width="24.7109375" customWidth="1"/>
    <col min="6" max="6" width="9.140625" customWidth="1"/>
    <col min="9" max="9" width="24.28515625" customWidth="1"/>
    <col min="10" max="10" width="18.28515625" customWidth="1"/>
    <col min="11" max="11" width="16.42578125" customWidth="1"/>
    <col min="14" max="14" width="13.85546875" bestFit="1" customWidth="1"/>
    <col min="16" max="16" width="13.85546875" bestFit="1" customWidth="1"/>
    <col min="19" max="19" width="17.28515625" customWidth="1"/>
  </cols>
  <sheetData>
    <row r="1" spans="2:32" ht="23.25" x14ac:dyDescent="0.25">
      <c r="B1" s="460" t="str">
        <f>IF('Cover Page'!P7="Français","Demande de financement de transformation","Application for Transformation Funding")</f>
        <v>Application for Transformation Funding</v>
      </c>
      <c r="C1" s="422"/>
      <c r="D1" s="422"/>
      <c r="E1" s="422"/>
      <c r="F1" s="422"/>
      <c r="G1" s="422"/>
      <c r="H1" s="422"/>
      <c r="I1" s="422"/>
      <c r="J1" s="422"/>
      <c r="K1" s="422"/>
      <c r="L1" s="422"/>
      <c r="M1" s="422"/>
      <c r="N1" s="422"/>
      <c r="O1" s="422"/>
      <c r="P1" s="422"/>
      <c r="Q1" s="422"/>
      <c r="R1" s="422"/>
    </row>
    <row r="2" spans="2:32" ht="7.5" customHeight="1" x14ac:dyDescent="0.25">
      <c r="T2" s="435"/>
      <c r="U2" s="435"/>
      <c r="V2" s="435"/>
      <c r="W2" s="435"/>
      <c r="X2" s="435"/>
      <c r="Y2" s="435"/>
      <c r="Z2" s="435"/>
      <c r="AA2" s="435"/>
      <c r="AB2" s="435"/>
      <c r="AC2" s="435"/>
      <c r="AD2" s="435"/>
      <c r="AE2" s="435"/>
      <c r="AF2" s="435"/>
    </row>
    <row r="3" spans="2:32" ht="18" x14ac:dyDescent="0.25">
      <c r="B3" s="431" t="str">
        <f>IF('Cover Page'!P7="Français","Objectif : soutenir la viabilité du programme et faciliter la transformation des services de garde d'enfants.","Purpose: to support program viability and facilitates child care transformation.")</f>
        <v>Purpose: to support program viability and facilitates child care transformation.</v>
      </c>
      <c r="C3" s="431"/>
      <c r="D3" s="431"/>
      <c r="E3" s="431"/>
      <c r="F3" s="431"/>
      <c r="G3" s="431"/>
      <c r="H3" s="431"/>
      <c r="I3" s="431"/>
      <c r="J3" s="431"/>
      <c r="K3" s="431"/>
      <c r="L3" s="431"/>
      <c r="M3" s="431"/>
      <c r="N3" s="431"/>
      <c r="O3" s="431"/>
      <c r="P3" s="431"/>
      <c r="Q3" s="431"/>
      <c r="R3" s="431"/>
      <c r="T3" s="435"/>
      <c r="U3" s="435"/>
      <c r="V3" s="435"/>
      <c r="W3" s="435"/>
      <c r="X3" s="435"/>
      <c r="Y3" s="435"/>
      <c r="Z3" s="435"/>
      <c r="AA3" s="435"/>
      <c r="AB3" s="435"/>
      <c r="AC3" s="435"/>
      <c r="AD3" s="435"/>
      <c r="AE3" s="435"/>
      <c r="AF3" s="435"/>
    </row>
    <row r="4" spans="2:32" ht="16.5" x14ac:dyDescent="0.25">
      <c r="B4" s="91" t="str">
        <f>IF('Cover Page'!P7="Français","Les activités de transformation des entreprises sont définies comme suit, sans toutefois s'y limiter : l'agglomération de deux ou plusieurs garderies dans une école; ","Business transformation activities are defined as, but not limited to: the amalgamation of two or more centres in a school or community setting; the relocation;")</f>
        <v>Business transformation activities are defined as, but not limited to: the amalgamation of two or more centres in a school or community setting; the relocation;</v>
      </c>
      <c r="C4" s="91"/>
      <c r="D4" s="91"/>
      <c r="E4" s="91"/>
      <c r="F4" s="91"/>
      <c r="G4" s="91"/>
      <c r="H4" s="91"/>
      <c r="I4" s="91"/>
      <c r="J4" s="91"/>
      <c r="K4" s="91"/>
      <c r="L4" s="91"/>
      <c r="M4" s="91"/>
      <c r="N4" s="91"/>
      <c r="O4" s="91"/>
      <c r="P4" s="91"/>
      <c r="Q4" s="91"/>
      <c r="T4" s="435"/>
      <c r="U4" s="435"/>
      <c r="V4" s="435"/>
      <c r="W4" s="435"/>
      <c r="X4" s="435"/>
      <c r="Y4" s="435"/>
      <c r="Z4" s="435"/>
      <c r="AA4" s="435"/>
      <c r="AB4" s="435"/>
      <c r="AC4" s="435"/>
      <c r="AD4" s="435"/>
      <c r="AE4" s="435"/>
      <c r="AF4" s="435"/>
    </row>
    <row r="5" spans="2:32" ht="36.75" customHeight="1" x14ac:dyDescent="0.25">
      <c r="B5" s="432" t="str">
        <f>IF('Cover Page'!P7="Français","ou un milieu communautaire le déménagement d'une garderie dans une école ou au sein de la collectivité ; ou la modernisation d'une garderie existante pour qu'elle puisse desservir des groupes d'âge plus jeunes.","of a child care centre to a school or within the communityor, the retrofitting of an existing child care centre to serve younger age groups.")</f>
        <v>of a child care centre to a school or within the communityor, the retrofitting of an existing child care centre to serve younger age groups.</v>
      </c>
      <c r="C5" s="432"/>
      <c r="D5" s="432"/>
      <c r="E5" s="432"/>
      <c r="F5" s="432"/>
      <c r="G5" s="432"/>
      <c r="H5" s="432"/>
      <c r="I5" s="432"/>
      <c r="J5" s="432"/>
      <c r="K5" s="432"/>
      <c r="L5" s="432"/>
      <c r="M5" s="432"/>
      <c r="N5" s="432"/>
      <c r="O5" s="432"/>
      <c r="P5" s="432"/>
      <c r="Q5" s="432"/>
      <c r="R5" s="432"/>
      <c r="T5" s="435"/>
      <c r="U5" s="435"/>
      <c r="V5" s="435"/>
      <c r="W5" s="435"/>
      <c r="X5" s="435"/>
      <c r="Y5" s="435"/>
      <c r="Z5" s="435"/>
      <c r="AA5" s="435"/>
      <c r="AB5" s="435"/>
      <c r="AC5" s="435"/>
      <c r="AD5" s="435"/>
      <c r="AE5" s="435"/>
      <c r="AF5" s="435"/>
    </row>
    <row r="6" spans="2:32" ht="16.5" x14ac:dyDescent="0.25">
      <c r="B6" s="91" t="str">
        <f>IF('Cover Page'!P7="Français","Les aides à la transformation de l'entreprise comprennent les dépenses ponctuelles suivantes : ","Business transformation supports include the following one-time expenses:")</f>
        <v>Business transformation supports include the following one-time expenses:</v>
      </c>
      <c r="T6" s="435"/>
      <c r="U6" s="435"/>
      <c r="V6" s="435"/>
      <c r="W6" s="435"/>
      <c r="X6" s="435"/>
      <c r="Y6" s="435"/>
      <c r="Z6" s="435"/>
      <c r="AA6" s="435"/>
      <c r="AB6" s="435"/>
      <c r="AC6" s="435"/>
      <c r="AD6" s="435"/>
      <c r="AE6" s="435"/>
      <c r="AF6" s="435"/>
    </row>
    <row r="7" spans="2:32" ht="16.5" x14ac:dyDescent="0.25">
      <c r="B7" s="91" t="str">
        <f>IF('Cover Page'!P7="Français","• Frais juridiques (uniquement pour les titulaires de licence qui agglomère) ;","• Legal costs (C15available only to licensees that are amalgamating);")</f>
        <v>• Legal costs (C15available only to licensees that are amalgamating);</v>
      </c>
      <c r="T7" s="435"/>
      <c r="U7" s="435"/>
      <c r="V7" s="435"/>
      <c r="W7" s="435"/>
      <c r="X7" s="435"/>
      <c r="Y7" s="435"/>
      <c r="Z7" s="435"/>
      <c r="AA7" s="435"/>
      <c r="AB7" s="435"/>
      <c r="AC7" s="435"/>
      <c r="AD7" s="435"/>
      <c r="AE7" s="435"/>
      <c r="AF7" s="435"/>
    </row>
    <row r="8" spans="2:32" ht="16.5" x14ac:dyDescent="0.25">
      <c r="B8" s="91" t="str">
        <f>IF('Cover Page'!P7="Français","• Frais de résiliation de bail (uniquement pour les titulaires de licence qui agglomère et/ou déménagent) ;","•Lease termination costs (available only to licensees that are amalgamating and/or relocating);")</f>
        <v>•Lease termination costs (available only to licensees that are amalgamating and/or relocating);</v>
      </c>
      <c r="T8" s="435"/>
      <c r="U8" s="435"/>
      <c r="V8" s="435"/>
      <c r="W8" s="435"/>
      <c r="X8" s="435"/>
      <c r="Y8" s="435"/>
      <c r="Z8" s="435"/>
      <c r="AA8" s="435"/>
      <c r="AB8" s="435"/>
      <c r="AC8" s="435"/>
      <c r="AD8" s="435"/>
      <c r="AE8" s="435"/>
      <c r="AF8" s="435"/>
    </row>
    <row r="9" spans="2:32" ht="16.5" x14ac:dyDescent="0.25">
      <c r="B9" s="91" t="str">
        <f>IF('Cover Page'!P7="Français","• Frais de déménagement (uniquement pour les titulaires de licence qui agglomère et/ou déménagent) ;","•Moving costs (available only to licensees that are amalgamating and/or relocating);")</f>
        <v>•Moving costs (available only to licensees that are amalgamating and/or relocating);</v>
      </c>
      <c r="T9" s="435"/>
      <c r="U9" s="435"/>
      <c r="V9" s="435"/>
      <c r="W9" s="435"/>
      <c r="X9" s="435"/>
      <c r="Y9" s="435"/>
      <c r="Z9" s="435"/>
      <c r="AA9" s="435"/>
      <c r="AB9" s="435"/>
      <c r="AC9" s="435"/>
      <c r="AD9" s="435"/>
      <c r="AE9" s="435"/>
      <c r="AF9" s="435"/>
    </row>
    <row r="10" spans="2:32" ht="16.5" x14ac:dyDescent="0.25">
      <c r="B10" s="91" t="str">
        <f>IF('Cover Page'!P7="Français","• Frais de planification d'entreprise ;","•Business planning costs;")</f>
        <v>•Business planning costs;</v>
      </c>
      <c r="T10" s="435"/>
      <c r="U10" s="435"/>
      <c r="V10" s="435"/>
      <c r="W10" s="435"/>
      <c r="X10" s="435"/>
      <c r="Y10" s="435"/>
      <c r="Z10" s="435"/>
      <c r="AA10" s="435"/>
      <c r="AB10" s="435"/>
      <c r="AC10" s="435"/>
      <c r="AD10" s="435"/>
      <c r="AE10" s="435"/>
      <c r="AF10" s="435"/>
    </row>
    <row r="11" spans="2:32" ht="16.5" x14ac:dyDescent="0.25">
      <c r="B11" s="91" t="str">
        <f>IF('Cover Page'!P7="Français","• Mises à niveau informatiques pour faciliter la connectivité à Internet à des fins commerciales ;","•IT upgrades to facilitate internet connectivity for business purposes;")</f>
        <v>•IT upgrades to facilitate internet connectivity for business purposes;</v>
      </c>
      <c r="T11" s="435"/>
      <c r="U11" s="435"/>
      <c r="V11" s="435"/>
      <c r="W11" s="435"/>
      <c r="X11" s="435"/>
      <c r="Y11" s="435"/>
      <c r="Z11" s="435"/>
      <c r="AA11" s="435"/>
      <c r="AB11" s="435"/>
      <c r="AC11" s="435"/>
      <c r="AD11" s="435"/>
      <c r="AE11" s="435"/>
      <c r="AF11" s="435"/>
    </row>
    <row r="12" spans="2:32" ht="16.5" x14ac:dyDescent="0.25">
      <c r="B12" s="91" t="str">
        <f>IF('Cover Page'!P7="Français","• Matériel et équipement de jeu ; ","•Play-based material and equipment;")</f>
        <v>•Play-based material and equipment;</v>
      </c>
      <c r="T12" s="435"/>
      <c r="U12" s="435"/>
      <c r="V12" s="435"/>
      <c r="W12" s="435"/>
      <c r="X12" s="435"/>
      <c r="Y12" s="435"/>
      <c r="Z12" s="435"/>
      <c r="AA12" s="435"/>
      <c r="AB12" s="435"/>
      <c r="AC12" s="435"/>
      <c r="AD12" s="435"/>
      <c r="AE12" s="435"/>
      <c r="AF12" s="435"/>
    </row>
    <row r="13" spans="2:32" ht="17.25" customHeight="1" x14ac:dyDescent="0.25">
      <c r="B13" s="91" t="str">
        <f>IF('Cover Page'!P7="Français","• Financement de fonctionnement pour soutenir la viabilité des titulaires d'agrément qui transforment leur modèle d'entreprise ;","•Operating funding to support the viability of licensees that are transforming their business model;")</f>
        <v>•Operating funding to support the viability of licensees that are transforming their business model;</v>
      </c>
      <c r="T13" s="435"/>
      <c r="U13" s="435"/>
      <c r="V13" s="435"/>
      <c r="W13" s="435"/>
      <c r="X13" s="435"/>
      <c r="Y13" s="435"/>
      <c r="Z13" s="435"/>
      <c r="AA13" s="435"/>
      <c r="AB13" s="435"/>
      <c r="AC13" s="435"/>
      <c r="AD13" s="435"/>
      <c r="AE13" s="435"/>
      <c r="AF13" s="435"/>
    </row>
    <row r="14" spans="2:32" ht="18" customHeight="1" x14ac:dyDescent="0.25">
      <c r="B14" s="433" t="str">
        <f>IF('Cover Page'!P7="Français","• Financement des agences de garde d'enfants à domicile pour les visiteurs à domicile afin de soutenir le recrutement de prestataires de garde d'enfants à domicile dans les zones mal desservies.","•Funding to home child care agencies for home visitors to help support recruitment of home child care providers in under-served areas ")</f>
        <v xml:space="preserve">•Funding to home child care agencies for home visitors to help support recruitment of home child care providers in under-served areas </v>
      </c>
      <c r="C14" s="433"/>
      <c r="D14" s="433"/>
      <c r="E14" s="433"/>
      <c r="F14" s="433"/>
      <c r="G14" s="433"/>
      <c r="H14" s="433"/>
      <c r="I14" s="433"/>
      <c r="J14" s="433"/>
      <c r="K14" s="433"/>
      <c r="L14" s="433"/>
      <c r="M14" s="433"/>
      <c r="N14" s="433"/>
      <c r="O14" s="433"/>
      <c r="P14" s="433"/>
      <c r="Q14" s="433"/>
      <c r="R14" s="433"/>
      <c r="S14" s="209"/>
      <c r="T14" s="435"/>
      <c r="U14" s="435"/>
      <c r="V14" s="435"/>
      <c r="W14" s="435"/>
      <c r="X14" s="435"/>
      <c r="Y14" s="435"/>
      <c r="Z14" s="435"/>
      <c r="AA14" s="435"/>
      <c r="AB14" s="435"/>
      <c r="AC14" s="435"/>
      <c r="AD14" s="435"/>
      <c r="AE14" s="435"/>
      <c r="AF14" s="435"/>
    </row>
    <row r="15" spans="2:32" x14ac:dyDescent="0.25">
      <c r="T15" s="435"/>
      <c r="U15" s="435"/>
      <c r="V15" s="435"/>
      <c r="W15" s="435"/>
      <c r="X15" s="435"/>
      <c r="Y15" s="435"/>
      <c r="Z15" s="435"/>
      <c r="AA15" s="435"/>
      <c r="AB15" s="435"/>
      <c r="AC15" s="435"/>
      <c r="AD15" s="435"/>
      <c r="AE15" s="435"/>
      <c r="AF15" s="435"/>
    </row>
    <row r="16" spans="2:32" x14ac:dyDescent="0.25">
      <c r="T16" s="435"/>
      <c r="U16" s="435"/>
      <c r="V16" s="435"/>
      <c r="W16" s="435"/>
      <c r="X16" s="435"/>
      <c r="Y16" s="435"/>
      <c r="Z16" s="435"/>
      <c r="AA16" s="435"/>
      <c r="AB16" s="435"/>
      <c r="AC16" s="435"/>
      <c r="AD16" s="435"/>
      <c r="AE16" s="435"/>
      <c r="AF16" s="435"/>
    </row>
    <row r="18" spans="2:18" ht="16.5" x14ac:dyDescent="0.25">
      <c r="B18" s="228" t="str">
        <f>IF('Cover Page'!$P$7="Français","1. Agglomérez-vous avec une autre garderie agréée ?","1. Are you amalgamating with another licensed child care centre?")</f>
        <v>1. Are you amalgamating with another licensed child care centre?</v>
      </c>
      <c r="C18" s="91"/>
      <c r="D18" s="91"/>
      <c r="E18" s="91"/>
      <c r="F18" s="91"/>
    </row>
    <row r="20" spans="2:18" ht="17.25" thickBot="1" x14ac:dyDescent="0.3">
      <c r="B20" s="231" t="str">
        <f>IF('Cover Page'!$P$7="Français","Nom du programme de garde d'enfants 1","Name of Child Care Program 1")</f>
        <v>Name of Child Care Program 1</v>
      </c>
      <c r="C20" s="91"/>
      <c r="D20" s="230"/>
      <c r="E20" s="16"/>
      <c r="F20" s="73"/>
      <c r="G20" s="73"/>
      <c r="H20" s="73"/>
      <c r="I20" s="73"/>
      <c r="J20" s="73"/>
      <c r="K20" s="73"/>
      <c r="L20" s="73"/>
      <c r="M20" s="73"/>
      <c r="N20" s="232" t="str">
        <f>IF('Cover Page'!$P$7="Français","Capacité sous licence","Licensed Capacity")</f>
        <v>Licensed Capacity</v>
      </c>
      <c r="Q20" s="472"/>
      <c r="R20" s="472"/>
    </row>
    <row r="21" spans="2:18" ht="17.25" thickBot="1" x14ac:dyDescent="0.3">
      <c r="B21" s="231" t="str">
        <f>IF('Cover Page'!$P$7="Français","Nom du programme de garde d'enfants 2","Name of Child Care Program 2")</f>
        <v>Name of Child Care Program 2</v>
      </c>
      <c r="C21" s="91"/>
      <c r="D21" s="93"/>
      <c r="E21" s="16"/>
      <c r="F21" s="89"/>
      <c r="G21" s="89"/>
      <c r="H21" s="89"/>
      <c r="I21" s="89"/>
      <c r="J21" s="89"/>
      <c r="K21" s="89"/>
      <c r="L21" s="89"/>
      <c r="M21" s="89"/>
      <c r="N21" s="232" t="str">
        <f>IF('Cover Page'!$P$7="Français","Capacité sous licence","Licensed Capacity")</f>
        <v>Licensed Capacity</v>
      </c>
      <c r="Q21" s="487"/>
      <c r="R21" s="487"/>
    </row>
    <row r="23" spans="2:18" ht="16.5" x14ac:dyDescent="0.25">
      <c r="B23" s="231" t="str">
        <f>IF('Cover Page'!$P$7="Français","Veuillez préciser la raison de l'agglomération","Please detail the reason for the amalgamation")</f>
        <v>Please detail the reason for the amalgamation</v>
      </c>
      <c r="D23" s="16"/>
      <c r="E23" s="16"/>
      <c r="F23" s="16"/>
      <c r="G23" s="16"/>
    </row>
    <row r="24" spans="2:18" ht="14.45" customHeight="1" x14ac:dyDescent="0.25">
      <c r="B24" s="467"/>
      <c r="C24" s="467"/>
      <c r="D24" s="467"/>
      <c r="E24" s="467"/>
      <c r="F24" s="467"/>
      <c r="G24" s="467"/>
      <c r="H24" s="467"/>
      <c r="I24" s="467"/>
      <c r="J24" s="467"/>
      <c r="K24" s="467"/>
      <c r="L24" s="467"/>
      <c r="M24" s="467"/>
      <c r="N24" s="467"/>
      <c r="O24" s="467"/>
      <c r="P24" s="467"/>
      <c r="Q24" s="467"/>
      <c r="R24" s="467"/>
    </row>
    <row r="25" spans="2:18" ht="14.45" customHeight="1" x14ac:dyDescent="0.25">
      <c r="B25" s="467"/>
      <c r="C25" s="467"/>
      <c r="D25" s="467"/>
      <c r="E25" s="467"/>
      <c r="F25" s="467"/>
      <c r="G25" s="467"/>
      <c r="H25" s="467"/>
      <c r="I25" s="467"/>
      <c r="J25" s="467"/>
      <c r="K25" s="467"/>
      <c r="L25" s="467"/>
      <c r="M25" s="467"/>
      <c r="N25" s="467"/>
      <c r="O25" s="467"/>
      <c r="P25" s="467"/>
      <c r="Q25" s="467"/>
      <c r="R25" s="467"/>
    </row>
    <row r="26" spans="2:18" ht="14.45" customHeight="1" x14ac:dyDescent="0.25">
      <c r="B26" s="467"/>
      <c r="C26" s="467"/>
      <c r="D26" s="467"/>
      <c r="E26" s="467"/>
      <c r="F26" s="467"/>
      <c r="G26" s="467"/>
      <c r="H26" s="467"/>
      <c r="I26" s="467"/>
      <c r="J26" s="467"/>
      <c r="K26" s="467"/>
      <c r="L26" s="467"/>
      <c r="M26" s="467"/>
      <c r="N26" s="467"/>
      <c r="O26" s="467"/>
      <c r="P26" s="467"/>
      <c r="Q26" s="467"/>
      <c r="R26" s="467"/>
    </row>
    <row r="27" spans="2:18" ht="14.45" customHeight="1" x14ac:dyDescent="0.25">
      <c r="B27" s="467"/>
      <c r="C27" s="467"/>
      <c r="D27" s="467"/>
      <c r="E27" s="467"/>
      <c r="F27" s="467"/>
      <c r="G27" s="467"/>
      <c r="H27" s="467"/>
      <c r="I27" s="467"/>
      <c r="J27" s="467"/>
      <c r="K27" s="467"/>
      <c r="L27" s="467"/>
      <c r="M27" s="467"/>
      <c r="N27" s="467"/>
      <c r="O27" s="467"/>
      <c r="P27" s="467"/>
      <c r="Q27" s="467"/>
      <c r="R27" s="467"/>
    </row>
    <row r="28" spans="2:18" ht="14.45" customHeight="1" x14ac:dyDescent="0.25">
      <c r="B28" s="467"/>
      <c r="C28" s="467"/>
      <c r="D28" s="467"/>
      <c r="E28" s="467"/>
      <c r="F28" s="467"/>
      <c r="G28" s="467"/>
      <c r="H28" s="467"/>
      <c r="I28" s="467"/>
      <c r="J28" s="467"/>
      <c r="K28" s="467"/>
      <c r="L28" s="467"/>
      <c r="M28" s="467"/>
      <c r="N28" s="467"/>
      <c r="O28" s="467"/>
      <c r="P28" s="467"/>
      <c r="Q28" s="467"/>
      <c r="R28" s="467"/>
    </row>
    <row r="30" spans="2:18" ht="17.25" thickBot="1" x14ac:dyDescent="0.3">
      <c r="B30" s="231" t="str">
        <f>IF('Cover Page'!$P$7="Français","Emplacement du site d'agglomération :","Amalgamated site location:")</f>
        <v>Amalgamated site location:</v>
      </c>
      <c r="C30" s="91"/>
      <c r="D30" s="93"/>
      <c r="E30" s="16"/>
      <c r="F30" s="372"/>
      <c r="G30" s="372"/>
      <c r="H30" s="372"/>
      <c r="I30" s="372"/>
    </row>
    <row r="31" spans="2:18" ht="16.5" x14ac:dyDescent="0.25">
      <c r="B31" s="91"/>
      <c r="C31" s="91"/>
      <c r="D31" s="91"/>
    </row>
    <row r="32" spans="2:18" ht="17.25" thickBot="1" x14ac:dyDescent="0.3">
      <c r="B32" s="231" t="str">
        <f>IF('Cover Page'!$P$7="Français","L'agglomération des capacité autorisée :","Amalgamated licensed capacity:")</f>
        <v>Amalgamated licensed capacity:</v>
      </c>
      <c r="C32" s="91"/>
      <c r="D32" s="93"/>
      <c r="E32" s="90"/>
      <c r="F32" s="71"/>
      <c r="G32" s="71"/>
    </row>
    <row r="33" spans="1:19" ht="16.5" x14ac:dyDescent="0.25">
      <c r="B33" s="91"/>
      <c r="C33" s="91"/>
      <c r="D33" s="91"/>
    </row>
    <row r="34" spans="1:19" ht="17.25" thickBot="1" x14ac:dyDescent="0.3">
      <c r="B34" s="231" t="str">
        <f>IF('Cover Page'!$P$7="Français","Niveaux de personnel agglomérez :","Amalgamated Staffing Levels:")</f>
        <v>Amalgamated Staffing Levels:</v>
      </c>
      <c r="C34" s="91"/>
      <c r="D34" s="93"/>
      <c r="E34" s="16"/>
      <c r="F34" s="71"/>
      <c r="G34" s="71"/>
    </row>
    <row r="35" spans="1:19" ht="16.5" x14ac:dyDescent="0.25">
      <c r="B35" s="91"/>
      <c r="C35" s="91"/>
      <c r="D35" s="91"/>
    </row>
    <row r="36" spans="1:19" ht="15" customHeight="1" thickBot="1" x14ac:dyDescent="0.3">
      <c r="B36" s="231" t="str">
        <f>IF('Cover Page'!$P$7="Français","Date du début de fonctionnemen","Effective Date:")</f>
        <v>Effective Date:</v>
      </c>
      <c r="C36" s="91"/>
      <c r="D36" s="93"/>
      <c r="F36" s="72"/>
      <c r="G36" s="72"/>
    </row>
    <row r="38" spans="1:19" ht="90" customHeight="1" x14ac:dyDescent="0.25">
      <c r="B38" s="41"/>
      <c r="C38" s="466" t="str">
        <f>IF('Cover Page'!$P$7="Français","Catégorie de dépenses liées à la transformation","Transformation Expense Category")</f>
        <v>Transformation Expense Category</v>
      </c>
      <c r="D38" s="466"/>
      <c r="E38" s="466"/>
      <c r="F38" s="465" t="str">
        <f>IF('Cover Page'!$P$7="Français","Élément(s) requis","Item(s) Required")</f>
        <v>Item(s) Required</v>
      </c>
      <c r="G38" s="465"/>
      <c r="H38" s="465"/>
      <c r="I38" s="188" t="str">
        <f>IF('Cover Page'!$P$7="Français","Nombre d'enfants d'âge poupon, de bambins et préscolaire soutenus par la demande de financemen","Number of Infant, Toddler &amp; Preschool Children Supported with this funding request")</f>
        <v>Number of Infant, Toddler &amp; Preschool Children Supported with this funding request</v>
      </c>
      <c r="J38" s="188" t="str">
        <f>IF('Cover Page'!$P$7="Français","Nombre d'enfants parascolaire soutenus par la demande de financement","Number of Kindegarten children Supported with this funding request")</f>
        <v>Number of Kindegarten children Supported with this funding request</v>
      </c>
      <c r="K38" s="188" t="str">
        <f>IF('Cover Page'!$P$7="Français","Nombre d'enfants d'âge scolaire soutenus par la demande de financement","Number of School Aged Children Supported with this funding request")</f>
        <v>Number of School Aged Children Supported with this funding request</v>
      </c>
      <c r="L38" s="465" t="str">
        <f>IF('Cover Page'!P7="Français","Coût total, y compris la TVH","Total Cost including HST")</f>
        <v>Total Cost including HST</v>
      </c>
      <c r="M38" s="465"/>
      <c r="N38" s="465" t="str">
        <f>IF('Cover Page'!$P$7="Français","Montant de la TVH","HST Amount")</f>
        <v>HST Amount</v>
      </c>
      <c r="O38" s="465"/>
      <c r="P38" s="465" t="str">
        <f>IF('Cover Page'!$P$7="Français","Montant total","Total Amount")</f>
        <v>Total Amount</v>
      </c>
      <c r="Q38" s="465"/>
      <c r="R38" s="465" t="str">
        <f>IF('Cover Page'!$P$7="Français","Montant admissible Montant après application du remboursement de la TVH","Eligible Amount after HST Rebate applied")</f>
        <v>Eligible Amount after HST Rebate applied</v>
      </c>
      <c r="S38" s="465"/>
    </row>
    <row r="39" spans="1:19" ht="16.5" x14ac:dyDescent="0.25">
      <c r="B39" s="229">
        <v>1</v>
      </c>
      <c r="C39" s="458"/>
      <c r="D39" s="458"/>
      <c r="E39" s="458"/>
      <c r="F39" s="449"/>
      <c r="G39" s="449"/>
      <c r="H39" s="449"/>
      <c r="I39" s="345"/>
      <c r="J39" s="345"/>
      <c r="K39" s="345"/>
      <c r="L39" s="488">
        <v>0</v>
      </c>
      <c r="M39" s="488"/>
      <c r="N39" s="456">
        <v>0</v>
      </c>
      <c r="O39" s="457"/>
      <c r="P39" s="453">
        <f>(L39*N39)</f>
        <v>0</v>
      </c>
      <c r="Q39" s="453"/>
      <c r="R39" s="450">
        <f>IF('Cover Page'!$P$11="yes / oui",(N39*(1-0.6969))+(L39-N39),L39)</f>
        <v>0</v>
      </c>
      <c r="S39" s="451"/>
    </row>
    <row r="40" spans="1:19" ht="16.5" x14ac:dyDescent="0.25">
      <c r="B40" s="229">
        <v>2</v>
      </c>
      <c r="C40" s="458"/>
      <c r="D40" s="458"/>
      <c r="E40" s="458"/>
      <c r="F40" s="449"/>
      <c r="G40" s="449"/>
      <c r="H40" s="449"/>
      <c r="I40" s="345"/>
      <c r="J40" s="345"/>
      <c r="K40" s="345"/>
      <c r="L40" s="488">
        <v>0</v>
      </c>
      <c r="M40" s="488"/>
      <c r="N40" s="456">
        <v>0</v>
      </c>
      <c r="O40" s="457"/>
      <c r="P40" s="453">
        <f t="shared" ref="P40:P48" si="0">(L40*N40)</f>
        <v>0</v>
      </c>
      <c r="Q40" s="453"/>
      <c r="R40" s="450">
        <f>IF('Cover Page'!$P$11="yes / oui",(N40*(1-0.6969))+(L40-N40),L40)</f>
        <v>0</v>
      </c>
      <c r="S40" s="451"/>
    </row>
    <row r="41" spans="1:19" ht="16.5" x14ac:dyDescent="0.25">
      <c r="A41" s="42"/>
      <c r="B41" s="229">
        <v>3</v>
      </c>
      <c r="C41" s="458"/>
      <c r="D41" s="458"/>
      <c r="E41" s="458"/>
      <c r="F41" s="459"/>
      <c r="G41" s="459"/>
      <c r="H41" s="459"/>
      <c r="I41" s="345"/>
      <c r="J41" s="345"/>
      <c r="K41" s="345"/>
      <c r="L41" s="488">
        <v>0</v>
      </c>
      <c r="M41" s="488"/>
      <c r="N41" s="456">
        <v>0</v>
      </c>
      <c r="O41" s="457"/>
      <c r="P41" s="453">
        <f t="shared" si="0"/>
        <v>0</v>
      </c>
      <c r="Q41" s="453"/>
      <c r="R41" s="450">
        <f>IF('Cover Page'!$P$11="yes / oui",(N41*(1-0.6969))+(L41-N41),L41)</f>
        <v>0</v>
      </c>
      <c r="S41" s="451"/>
    </row>
    <row r="42" spans="1:19" ht="16.5" x14ac:dyDescent="0.25">
      <c r="A42" s="42"/>
      <c r="B42" s="229">
        <v>4</v>
      </c>
      <c r="C42" s="458"/>
      <c r="D42" s="458"/>
      <c r="E42" s="458"/>
      <c r="F42" s="449"/>
      <c r="G42" s="449"/>
      <c r="H42" s="449"/>
      <c r="I42" s="345"/>
      <c r="J42" s="345"/>
      <c r="K42" s="345"/>
      <c r="L42" s="488">
        <v>0</v>
      </c>
      <c r="M42" s="488"/>
      <c r="N42" s="456">
        <v>0</v>
      </c>
      <c r="O42" s="457"/>
      <c r="P42" s="453">
        <f t="shared" si="0"/>
        <v>0</v>
      </c>
      <c r="Q42" s="453"/>
      <c r="R42" s="450">
        <f>IF('Cover Page'!$P$11="yes / oui",(N42*(1-0.6969))+(L42-N42),L42)</f>
        <v>0</v>
      </c>
      <c r="S42" s="451"/>
    </row>
    <row r="43" spans="1:19" ht="16.5" x14ac:dyDescent="0.25">
      <c r="A43" s="42"/>
      <c r="B43" s="229">
        <v>5</v>
      </c>
      <c r="C43" s="458"/>
      <c r="D43" s="458"/>
      <c r="E43" s="458"/>
      <c r="F43" s="449"/>
      <c r="G43" s="449"/>
      <c r="H43" s="449"/>
      <c r="I43" s="345"/>
      <c r="J43" s="345"/>
      <c r="K43" s="345"/>
      <c r="L43" s="488">
        <v>0</v>
      </c>
      <c r="M43" s="488"/>
      <c r="N43" s="456">
        <v>0</v>
      </c>
      <c r="O43" s="457"/>
      <c r="P43" s="453">
        <f t="shared" si="0"/>
        <v>0</v>
      </c>
      <c r="Q43" s="453"/>
      <c r="R43" s="450">
        <f>IF('Cover Page'!$P$11="yes / oui",(N43*(1-0.6969))+(L43-N43),L43)</f>
        <v>0</v>
      </c>
      <c r="S43" s="451"/>
    </row>
    <row r="44" spans="1:19" ht="16.5" x14ac:dyDescent="0.25">
      <c r="A44" s="42"/>
      <c r="B44" s="229">
        <v>6</v>
      </c>
      <c r="C44" s="458"/>
      <c r="D44" s="458"/>
      <c r="E44" s="458"/>
      <c r="F44" s="449"/>
      <c r="G44" s="449"/>
      <c r="H44" s="449"/>
      <c r="I44" s="345"/>
      <c r="J44" s="345"/>
      <c r="K44" s="345"/>
      <c r="L44" s="488">
        <v>0</v>
      </c>
      <c r="M44" s="488"/>
      <c r="N44" s="456">
        <v>0</v>
      </c>
      <c r="O44" s="457"/>
      <c r="P44" s="453">
        <f t="shared" si="0"/>
        <v>0</v>
      </c>
      <c r="Q44" s="453"/>
      <c r="R44" s="450">
        <f>IF('Cover Page'!$P$11="yes / oui",(N44*(1-0.6969))+(L44-N44),L44)</f>
        <v>0</v>
      </c>
      <c r="S44" s="451"/>
    </row>
    <row r="45" spans="1:19" ht="16.5" x14ac:dyDescent="0.25">
      <c r="A45" s="42"/>
      <c r="B45" s="229">
        <v>7</v>
      </c>
      <c r="C45" s="458"/>
      <c r="D45" s="458"/>
      <c r="E45" s="458"/>
      <c r="F45" s="449"/>
      <c r="G45" s="449"/>
      <c r="H45" s="449"/>
      <c r="I45" s="345"/>
      <c r="J45" s="345"/>
      <c r="K45" s="345"/>
      <c r="L45" s="488">
        <v>0</v>
      </c>
      <c r="M45" s="488"/>
      <c r="N45" s="456">
        <v>0</v>
      </c>
      <c r="O45" s="457"/>
      <c r="P45" s="453">
        <f t="shared" si="0"/>
        <v>0</v>
      </c>
      <c r="Q45" s="453"/>
      <c r="R45" s="450">
        <f>IF('Cover Page'!$P$11="yes / oui",(N45*(1-0.6969))+(L45-N45),L45)</f>
        <v>0</v>
      </c>
      <c r="S45" s="451"/>
    </row>
    <row r="46" spans="1:19" ht="16.5" x14ac:dyDescent="0.25">
      <c r="A46" s="42"/>
      <c r="B46" s="229">
        <v>8</v>
      </c>
      <c r="C46" s="458"/>
      <c r="D46" s="458"/>
      <c r="E46" s="458"/>
      <c r="F46" s="449"/>
      <c r="G46" s="449"/>
      <c r="H46" s="449"/>
      <c r="I46" s="345"/>
      <c r="J46" s="345"/>
      <c r="K46" s="345"/>
      <c r="L46" s="488">
        <v>0</v>
      </c>
      <c r="M46" s="488"/>
      <c r="N46" s="456">
        <v>0</v>
      </c>
      <c r="O46" s="457"/>
      <c r="P46" s="453">
        <f t="shared" si="0"/>
        <v>0</v>
      </c>
      <c r="Q46" s="453"/>
      <c r="R46" s="450">
        <f>IF('Cover Page'!$P$11="yes / oui",(N46*(1-0.6969))+(L46-N46),L46)</f>
        <v>0</v>
      </c>
      <c r="S46" s="451"/>
    </row>
    <row r="47" spans="1:19" ht="16.5" x14ac:dyDescent="0.25">
      <c r="A47" s="42"/>
      <c r="B47" s="229">
        <v>9</v>
      </c>
      <c r="C47" s="458"/>
      <c r="D47" s="458"/>
      <c r="E47" s="458"/>
      <c r="F47" s="449"/>
      <c r="G47" s="449"/>
      <c r="H47" s="449"/>
      <c r="I47" s="345"/>
      <c r="J47" s="345"/>
      <c r="K47" s="345"/>
      <c r="L47" s="488">
        <v>0</v>
      </c>
      <c r="M47" s="488"/>
      <c r="N47" s="456">
        <v>0</v>
      </c>
      <c r="O47" s="457"/>
      <c r="P47" s="453">
        <f t="shared" si="0"/>
        <v>0</v>
      </c>
      <c r="Q47" s="453"/>
      <c r="R47" s="450">
        <f>IF('Cover Page'!$P$11="yes / oui",(N47*(1-0.6969))+(L47-N47),L47)</f>
        <v>0</v>
      </c>
      <c r="S47" s="451"/>
    </row>
    <row r="48" spans="1:19" ht="16.5" x14ac:dyDescent="0.25">
      <c r="A48" s="42"/>
      <c r="B48" s="229">
        <v>10</v>
      </c>
      <c r="C48" s="458"/>
      <c r="D48" s="458"/>
      <c r="E48" s="458"/>
      <c r="F48" s="449"/>
      <c r="G48" s="449"/>
      <c r="H48" s="449"/>
      <c r="I48" s="345"/>
      <c r="J48" s="345"/>
      <c r="K48" s="345"/>
      <c r="L48" s="488">
        <v>0</v>
      </c>
      <c r="M48" s="488"/>
      <c r="N48" s="456">
        <v>0</v>
      </c>
      <c r="O48" s="457"/>
      <c r="P48" s="453">
        <f t="shared" si="0"/>
        <v>0</v>
      </c>
      <c r="Q48" s="453"/>
      <c r="R48" s="450">
        <f>IF('Cover Page'!$P$11="yes / oui",(N48*(1-0.6969))+(L48-N48),L48)</f>
        <v>0</v>
      </c>
      <c r="S48" s="451"/>
    </row>
    <row r="49" spans="2:20" ht="15" customHeight="1" thickBot="1" x14ac:dyDescent="0.3">
      <c r="B49" s="157"/>
      <c r="C49" s="157"/>
      <c r="D49" s="157"/>
      <c r="E49" s="153"/>
      <c r="F49" s="153"/>
      <c r="G49" s="147"/>
      <c r="H49" s="147"/>
      <c r="I49" s="147"/>
      <c r="J49" s="147"/>
      <c r="K49" s="147"/>
      <c r="L49" s="147"/>
      <c r="M49" s="147"/>
      <c r="N49" s="147"/>
      <c r="O49" s="153"/>
      <c r="P49" s="154"/>
      <c r="Q49" s="155"/>
      <c r="R49" s="147"/>
      <c r="S49" s="156"/>
    </row>
    <row r="50" spans="2:20" ht="17.25" customHeight="1" thickBot="1" x14ac:dyDescent="0.3">
      <c r="B50" s="12"/>
      <c r="C50" s="12"/>
      <c r="D50" s="12"/>
      <c r="E50" s="12"/>
      <c r="F50" s="12"/>
      <c r="L50" s="436"/>
      <c r="M50" s="436"/>
      <c r="N50" s="436"/>
      <c r="O50" s="436"/>
      <c r="P50" s="436"/>
      <c r="Q50" s="437"/>
      <c r="R50" s="446" t="str">
        <f>IF('Cover Page'!$P$7="Français","Totaux admissibles","Total Eligible")</f>
        <v>Total Eligible</v>
      </c>
      <c r="S50" s="447"/>
    </row>
    <row r="51" spans="2:20" ht="15" customHeight="1" x14ac:dyDescent="0.25">
      <c r="B51" s="12"/>
      <c r="C51" s="12"/>
      <c r="D51" s="12"/>
      <c r="E51" s="12"/>
      <c r="F51" s="12"/>
      <c r="L51" s="476"/>
      <c r="M51" s="476"/>
      <c r="N51" s="476"/>
      <c r="O51" s="476"/>
      <c r="P51" s="476"/>
      <c r="Q51" s="477"/>
      <c r="R51" s="454">
        <f>SUM(R39:S48)</f>
        <v>0</v>
      </c>
      <c r="S51" s="455"/>
    </row>
    <row r="53" spans="2:20" ht="18" thickBot="1" x14ac:dyDescent="0.35">
      <c r="B53" s="227" t="str">
        <f>IF('Cover Page'!$P$7="Français","2. Êtes-vous en train de déménager ?","2. Are you relocating?")</f>
        <v>2. Are you relocating?</v>
      </c>
      <c r="C53" s="86"/>
      <c r="D53" s="86"/>
      <c r="E53" s="462"/>
      <c r="F53" s="462"/>
      <c r="G53" s="462"/>
    </row>
    <row r="54" spans="2:20" ht="15.75" customHeight="1" x14ac:dyDescent="0.25"/>
    <row r="55" spans="2:20" ht="17.25" thickBot="1" x14ac:dyDescent="0.3">
      <c r="B55" s="231" t="str">
        <f>IF('Cover Page'!$P$7="Français","Nom du programme de garde d'enfants","Name of Child Care Program")</f>
        <v>Name of Child Care Program</v>
      </c>
      <c r="C55" s="91"/>
      <c r="D55" s="91"/>
      <c r="F55" s="462"/>
      <c r="G55" s="462"/>
      <c r="H55" s="462"/>
      <c r="I55" s="462"/>
      <c r="J55" s="462"/>
      <c r="K55" s="462"/>
      <c r="L55" s="462"/>
      <c r="M55" s="462"/>
      <c r="N55" s="232" t="str">
        <f>IF('Cover Page'!$P$7="Français","Capacité sous licence","Licensed Capacity")</f>
        <v>Licensed Capacity</v>
      </c>
      <c r="Q55" s="461"/>
      <c r="R55" s="461"/>
    </row>
    <row r="56" spans="2:20" x14ac:dyDescent="0.25">
      <c r="C56" s="463"/>
      <c r="D56" s="463"/>
      <c r="E56" s="463"/>
      <c r="F56" s="464"/>
      <c r="G56" s="464"/>
      <c r="H56" s="464"/>
      <c r="I56" s="464"/>
      <c r="J56" s="464"/>
      <c r="K56" s="464"/>
      <c r="L56" s="464"/>
      <c r="M56" s="464"/>
    </row>
    <row r="57" spans="2:20" x14ac:dyDescent="0.25">
      <c r="B57" s="434" t="str">
        <f>IF('Cover Page'!$P$7="Français","Veuillez décrire les raisons et les avantages de la relocalisation. Veuillez indiquer tout changement lié au déménagement en ce qui concerne la capacité d'accueil et les niveaux de dotation en personnel.","Please describe the reason and benefits of relocation. Please identify any changes with respect to licensed capacity and staffing levels associated with relocation.")</f>
        <v>Please describe the reason and benefits of relocation. Please identify any changes with respect to licensed capacity and staffing levels associated with relocation.</v>
      </c>
      <c r="C57" s="434"/>
      <c r="D57" s="434"/>
      <c r="E57" s="434"/>
      <c r="F57" s="434"/>
      <c r="G57" s="434"/>
      <c r="H57" s="434"/>
      <c r="I57" s="434"/>
      <c r="J57" s="434"/>
      <c r="K57" s="434"/>
      <c r="L57" s="434"/>
      <c r="M57" s="434"/>
      <c r="N57" s="434"/>
      <c r="O57" s="434"/>
      <c r="P57" s="434"/>
      <c r="Q57" s="434"/>
      <c r="R57" s="434"/>
      <c r="S57" s="434"/>
      <c r="T57" s="434"/>
    </row>
    <row r="58" spans="2:20" ht="16.5" customHeight="1" x14ac:dyDescent="0.25">
      <c r="B58" s="434"/>
      <c r="C58" s="434"/>
      <c r="D58" s="434"/>
      <c r="E58" s="434"/>
      <c r="F58" s="434"/>
      <c r="G58" s="434"/>
      <c r="H58" s="434"/>
      <c r="I58" s="434"/>
      <c r="J58" s="434"/>
      <c r="K58" s="434"/>
      <c r="L58" s="434"/>
      <c r="M58" s="434"/>
      <c r="N58" s="434"/>
      <c r="O58" s="434"/>
      <c r="P58" s="434"/>
      <c r="Q58" s="434"/>
      <c r="R58" s="434"/>
      <c r="S58" s="434"/>
      <c r="T58" s="434"/>
    </row>
    <row r="59" spans="2:20" x14ac:dyDescent="0.25">
      <c r="B59" s="452"/>
      <c r="C59" s="452"/>
      <c r="D59" s="452"/>
      <c r="E59" s="452"/>
      <c r="F59" s="452"/>
      <c r="G59" s="452"/>
      <c r="H59" s="452"/>
      <c r="I59" s="452"/>
      <c r="J59" s="452"/>
      <c r="K59" s="452"/>
      <c r="L59" s="452"/>
      <c r="M59" s="452"/>
      <c r="N59" s="452"/>
      <c r="O59" s="452"/>
      <c r="P59" s="452"/>
      <c r="Q59" s="452"/>
      <c r="R59" s="452"/>
      <c r="S59" s="452"/>
      <c r="T59" s="452"/>
    </row>
    <row r="60" spans="2:20" x14ac:dyDescent="0.25">
      <c r="B60" s="452"/>
      <c r="C60" s="452"/>
      <c r="D60" s="452"/>
      <c r="E60" s="452"/>
      <c r="F60" s="452"/>
      <c r="G60" s="452"/>
      <c r="H60" s="452"/>
      <c r="I60" s="452"/>
      <c r="J60" s="452"/>
      <c r="K60" s="452"/>
      <c r="L60" s="452"/>
      <c r="M60" s="452"/>
      <c r="N60" s="452"/>
      <c r="O60" s="452"/>
      <c r="P60" s="452"/>
      <c r="Q60" s="452"/>
      <c r="R60" s="452"/>
      <c r="S60" s="452"/>
      <c r="T60" s="452"/>
    </row>
    <row r="61" spans="2:20" x14ac:dyDescent="0.25">
      <c r="B61" s="452"/>
      <c r="C61" s="452"/>
      <c r="D61" s="452"/>
      <c r="E61" s="452"/>
      <c r="F61" s="452"/>
      <c r="G61" s="452"/>
      <c r="H61" s="452"/>
      <c r="I61" s="452"/>
      <c r="J61" s="452"/>
      <c r="K61" s="452"/>
      <c r="L61" s="452"/>
      <c r="M61" s="452"/>
      <c r="N61" s="452"/>
      <c r="O61" s="452"/>
      <c r="P61" s="452"/>
      <c r="Q61" s="452"/>
      <c r="R61" s="452"/>
      <c r="S61" s="452"/>
      <c r="T61" s="452"/>
    </row>
    <row r="62" spans="2:20" x14ac:dyDescent="0.25">
      <c r="B62" s="452"/>
      <c r="C62" s="452"/>
      <c r="D62" s="452"/>
      <c r="E62" s="452"/>
      <c r="F62" s="452"/>
      <c r="G62" s="452"/>
      <c r="H62" s="452"/>
      <c r="I62" s="452"/>
      <c r="J62" s="452"/>
      <c r="K62" s="452"/>
      <c r="L62" s="452"/>
      <c r="M62" s="452"/>
      <c r="N62" s="452"/>
      <c r="O62" s="452"/>
      <c r="P62" s="452"/>
      <c r="Q62" s="452"/>
      <c r="R62" s="452"/>
      <c r="S62" s="452"/>
      <c r="T62" s="452"/>
    </row>
    <row r="63" spans="2:20" x14ac:dyDescent="0.25">
      <c r="B63" s="452"/>
      <c r="C63" s="452"/>
      <c r="D63" s="452"/>
      <c r="E63" s="452"/>
      <c r="F63" s="452"/>
      <c r="G63" s="452"/>
      <c r="H63" s="452"/>
      <c r="I63" s="452"/>
      <c r="J63" s="452"/>
      <c r="K63" s="452"/>
      <c r="L63" s="452"/>
      <c r="M63" s="452"/>
      <c r="N63" s="452"/>
      <c r="O63" s="452"/>
      <c r="P63" s="452"/>
      <c r="Q63" s="452"/>
      <c r="R63" s="452"/>
      <c r="S63" s="452"/>
      <c r="T63" s="452"/>
    </row>
    <row r="65" spans="2:19" ht="17.25" thickBot="1" x14ac:dyDescent="0.3">
      <c r="B65" s="231" t="str">
        <f>IF('Cover Page'!P7="Français","Site d'origine","Original Location")</f>
        <v>Original Location</v>
      </c>
      <c r="C65" s="91"/>
      <c r="E65" s="461"/>
      <c r="F65" s="461"/>
      <c r="G65" s="461"/>
      <c r="H65" s="461"/>
      <c r="I65" s="461"/>
      <c r="J65" s="461"/>
    </row>
    <row r="66" spans="2:19" ht="16.5" x14ac:dyDescent="0.25">
      <c r="B66" s="91"/>
      <c r="C66" s="91"/>
    </row>
    <row r="67" spans="2:19" ht="17.25" thickBot="1" x14ac:dyDescent="0.3">
      <c r="B67" s="231" t="str">
        <f>IF('Cover Page'!P7="Français","Nouveau site","New Location")</f>
        <v>New Location</v>
      </c>
      <c r="C67" s="91"/>
      <c r="E67" s="461"/>
      <c r="F67" s="461"/>
      <c r="G67" s="461"/>
      <c r="H67" s="461"/>
      <c r="I67" s="461"/>
      <c r="J67" s="461"/>
    </row>
    <row r="68" spans="2:19" ht="16.5" x14ac:dyDescent="0.25">
      <c r="B68" s="91"/>
      <c r="C68" s="91"/>
    </row>
    <row r="69" spans="2:19" ht="17.25" thickBot="1" x14ac:dyDescent="0.3">
      <c r="B69" s="231" t="str">
        <f>IF('Cover Page'!P7="Français","Date du déménagement","Date of move")</f>
        <v>Date of move</v>
      </c>
      <c r="C69" s="91"/>
      <c r="E69" s="461"/>
      <c r="F69" s="461"/>
      <c r="G69" s="461"/>
      <c r="H69" s="461"/>
      <c r="I69" s="461"/>
      <c r="J69" s="461"/>
    </row>
    <row r="71" spans="2:19" ht="95.25" customHeight="1" x14ac:dyDescent="0.25">
      <c r="B71" s="41"/>
      <c r="C71" s="469" t="str">
        <f>C38</f>
        <v>Transformation Expense Category</v>
      </c>
      <c r="D71" s="469"/>
      <c r="E71" s="469"/>
      <c r="F71" s="440" t="str">
        <f>F38</f>
        <v>Item(s) Required</v>
      </c>
      <c r="G71" s="440"/>
      <c r="H71" s="440"/>
      <c r="I71" s="226" t="str">
        <f>I38</f>
        <v>Number of Infant, Toddler &amp; Preschool Children Supported with this funding request</v>
      </c>
      <c r="J71" s="226" t="str">
        <f>J38</f>
        <v>Number of Kindegarten children Supported with this funding request</v>
      </c>
      <c r="K71" s="226" t="str">
        <f>K38</f>
        <v>Number of School Aged Children Supported with this funding request</v>
      </c>
      <c r="L71" s="440" t="str">
        <f>IF('Cover Page'!P7="Français","Coût total, y compris la TVH","Total Cost including HST")</f>
        <v>Total Cost including HST</v>
      </c>
      <c r="M71" s="440"/>
      <c r="N71" s="440" t="str">
        <f>N38</f>
        <v>HST Amount</v>
      </c>
      <c r="O71" s="440"/>
      <c r="P71" s="440" t="str">
        <f>P38</f>
        <v>Total Amount</v>
      </c>
      <c r="Q71" s="440"/>
      <c r="R71" s="440" t="str">
        <f>R38</f>
        <v>Eligible Amount after HST Rebate applied</v>
      </c>
      <c r="S71" s="440"/>
    </row>
    <row r="72" spans="2:19" ht="16.5" x14ac:dyDescent="0.25">
      <c r="B72" s="229">
        <v>1</v>
      </c>
      <c r="C72" s="458"/>
      <c r="D72" s="458"/>
      <c r="E72" s="458"/>
      <c r="F72" s="449"/>
      <c r="G72" s="449"/>
      <c r="H72" s="449"/>
      <c r="I72" s="239"/>
      <c r="J72" s="239"/>
      <c r="K72" s="239"/>
      <c r="L72" s="441">
        <v>0</v>
      </c>
      <c r="M72" s="441"/>
      <c r="N72" s="442">
        <v>0</v>
      </c>
      <c r="O72" s="443"/>
      <c r="P72" s="444">
        <f>(L72*N72)</f>
        <v>0</v>
      </c>
      <c r="Q72" s="444"/>
      <c r="R72" s="426">
        <f>IF('Cover Page'!$P$11="yes / oui",(N72*(1-0.6969))+(L72-N72),L72)</f>
        <v>0</v>
      </c>
      <c r="S72" s="427"/>
    </row>
    <row r="73" spans="2:19" ht="15.75" customHeight="1" x14ac:dyDescent="0.25">
      <c r="B73" s="229">
        <v>2</v>
      </c>
      <c r="C73" s="458"/>
      <c r="D73" s="458"/>
      <c r="E73" s="458"/>
      <c r="F73" s="449"/>
      <c r="G73" s="449"/>
      <c r="H73" s="449"/>
      <c r="I73" s="239"/>
      <c r="J73" s="239"/>
      <c r="K73" s="239"/>
      <c r="L73" s="441">
        <v>0</v>
      </c>
      <c r="M73" s="441"/>
      <c r="N73" s="442">
        <v>0</v>
      </c>
      <c r="O73" s="443"/>
      <c r="P73" s="444">
        <f t="shared" ref="P73:P81" si="1">(L73*N73)</f>
        <v>0</v>
      </c>
      <c r="Q73" s="444"/>
      <c r="R73" s="426">
        <f>IF('Cover Page'!$P$11="yes / oui",(N73*(1-0.6969))+(L73-N73),L73)</f>
        <v>0</v>
      </c>
      <c r="S73" s="427"/>
    </row>
    <row r="74" spans="2:19" ht="16.5" x14ac:dyDescent="0.25">
      <c r="B74" s="229">
        <v>3</v>
      </c>
      <c r="C74" s="458"/>
      <c r="D74" s="458"/>
      <c r="E74" s="458"/>
      <c r="F74" s="459"/>
      <c r="G74" s="459"/>
      <c r="H74" s="459"/>
      <c r="I74" s="239"/>
      <c r="J74" s="239"/>
      <c r="K74" s="239"/>
      <c r="L74" s="441">
        <v>0</v>
      </c>
      <c r="M74" s="441"/>
      <c r="N74" s="442">
        <v>0</v>
      </c>
      <c r="O74" s="443"/>
      <c r="P74" s="444">
        <f t="shared" si="1"/>
        <v>0</v>
      </c>
      <c r="Q74" s="444"/>
      <c r="R74" s="426">
        <f>IF('Cover Page'!$P$11="yes / oui",(N74*(1-0.6969))+(L74-N74),L74)</f>
        <v>0</v>
      </c>
      <c r="S74" s="427"/>
    </row>
    <row r="75" spans="2:19" ht="16.5" x14ac:dyDescent="0.25">
      <c r="B75" s="229">
        <v>4</v>
      </c>
      <c r="C75" s="458"/>
      <c r="D75" s="458"/>
      <c r="E75" s="458"/>
      <c r="F75" s="449"/>
      <c r="G75" s="449"/>
      <c r="H75" s="449"/>
      <c r="I75" s="239"/>
      <c r="J75" s="239"/>
      <c r="K75" s="239"/>
      <c r="L75" s="441">
        <v>0</v>
      </c>
      <c r="M75" s="441"/>
      <c r="N75" s="442">
        <v>0</v>
      </c>
      <c r="O75" s="443"/>
      <c r="P75" s="444">
        <f t="shared" si="1"/>
        <v>0</v>
      </c>
      <c r="Q75" s="444"/>
      <c r="R75" s="426">
        <f>IF('Cover Page'!$P$11="yes / oui",(N75*(1-0.6969))+(L75-N75),L75)</f>
        <v>0</v>
      </c>
      <c r="S75" s="427"/>
    </row>
    <row r="76" spans="2:19" ht="16.5" x14ac:dyDescent="0.25">
      <c r="B76" s="229">
        <v>5</v>
      </c>
      <c r="C76" s="458"/>
      <c r="D76" s="458"/>
      <c r="E76" s="458"/>
      <c r="F76" s="449"/>
      <c r="G76" s="449"/>
      <c r="H76" s="449"/>
      <c r="I76" s="239"/>
      <c r="J76" s="239"/>
      <c r="K76" s="239"/>
      <c r="L76" s="441">
        <v>0</v>
      </c>
      <c r="M76" s="441"/>
      <c r="N76" s="442">
        <v>0</v>
      </c>
      <c r="O76" s="443"/>
      <c r="P76" s="444">
        <f t="shared" si="1"/>
        <v>0</v>
      </c>
      <c r="Q76" s="444"/>
      <c r="R76" s="426">
        <f>IF('Cover Page'!$P$11="yes / oui",(N76*(1-0.6969))+(L76-N76),L76)</f>
        <v>0</v>
      </c>
      <c r="S76" s="427"/>
    </row>
    <row r="77" spans="2:19" ht="16.5" x14ac:dyDescent="0.25">
      <c r="B77" s="229">
        <v>6</v>
      </c>
      <c r="C77" s="458"/>
      <c r="D77" s="458"/>
      <c r="E77" s="458"/>
      <c r="F77" s="449"/>
      <c r="G77" s="449"/>
      <c r="H77" s="449"/>
      <c r="I77" s="239"/>
      <c r="J77" s="239"/>
      <c r="K77" s="239"/>
      <c r="L77" s="441">
        <v>0</v>
      </c>
      <c r="M77" s="441"/>
      <c r="N77" s="442">
        <v>0</v>
      </c>
      <c r="O77" s="443"/>
      <c r="P77" s="444">
        <f t="shared" si="1"/>
        <v>0</v>
      </c>
      <c r="Q77" s="444"/>
      <c r="R77" s="426">
        <f>IF('Cover Page'!$P$11="yes / oui",(N77*(1-0.6969))+(L77-N77),L77)</f>
        <v>0</v>
      </c>
      <c r="S77" s="427"/>
    </row>
    <row r="78" spans="2:19" ht="16.5" x14ac:dyDescent="0.25">
      <c r="B78" s="229">
        <v>7</v>
      </c>
      <c r="C78" s="458"/>
      <c r="D78" s="458"/>
      <c r="E78" s="458"/>
      <c r="F78" s="449"/>
      <c r="G78" s="449"/>
      <c r="H78" s="449"/>
      <c r="I78" s="239"/>
      <c r="J78" s="239"/>
      <c r="K78" s="239"/>
      <c r="L78" s="441">
        <v>0</v>
      </c>
      <c r="M78" s="441"/>
      <c r="N78" s="442">
        <v>0</v>
      </c>
      <c r="O78" s="443"/>
      <c r="P78" s="444">
        <f t="shared" si="1"/>
        <v>0</v>
      </c>
      <c r="Q78" s="444"/>
      <c r="R78" s="426">
        <f>IF('Cover Page'!$P$11="yes / oui",(N78*(1-0.6969))+(L78-N78),L78)</f>
        <v>0</v>
      </c>
      <c r="S78" s="427"/>
    </row>
    <row r="79" spans="2:19" ht="16.5" x14ac:dyDescent="0.25">
      <c r="B79" s="229">
        <v>8</v>
      </c>
      <c r="C79" s="458"/>
      <c r="D79" s="458"/>
      <c r="E79" s="458"/>
      <c r="F79" s="449"/>
      <c r="G79" s="449"/>
      <c r="H79" s="449"/>
      <c r="I79" s="239"/>
      <c r="J79" s="239"/>
      <c r="K79" s="239"/>
      <c r="L79" s="441">
        <v>0</v>
      </c>
      <c r="M79" s="441"/>
      <c r="N79" s="442">
        <v>0</v>
      </c>
      <c r="O79" s="443"/>
      <c r="P79" s="444">
        <f t="shared" si="1"/>
        <v>0</v>
      </c>
      <c r="Q79" s="444"/>
      <c r="R79" s="426">
        <f>IF('Cover Page'!$P$11="yes / oui",(N79*(1-0.6969))+(L79-N79),L79)</f>
        <v>0</v>
      </c>
      <c r="S79" s="427"/>
    </row>
    <row r="80" spans="2:19" ht="16.5" x14ac:dyDescent="0.25">
      <c r="B80" s="229">
        <v>9</v>
      </c>
      <c r="C80" s="458"/>
      <c r="D80" s="458"/>
      <c r="E80" s="458"/>
      <c r="F80" s="449"/>
      <c r="G80" s="449"/>
      <c r="H80" s="449"/>
      <c r="I80" s="239"/>
      <c r="J80" s="239"/>
      <c r="K80" s="239"/>
      <c r="L80" s="441">
        <v>0</v>
      </c>
      <c r="M80" s="441"/>
      <c r="N80" s="442">
        <v>0</v>
      </c>
      <c r="O80" s="443"/>
      <c r="P80" s="444">
        <f t="shared" si="1"/>
        <v>0</v>
      </c>
      <c r="Q80" s="444"/>
      <c r="R80" s="426">
        <f>IF('Cover Page'!$P$11="yes / oui",(N80*(1-0.6969))+(L80-N80),L80)</f>
        <v>0</v>
      </c>
      <c r="S80" s="427"/>
    </row>
    <row r="81" spans="2:20" ht="16.5" x14ac:dyDescent="0.25">
      <c r="B81" s="229">
        <v>10</v>
      </c>
      <c r="C81" s="458"/>
      <c r="D81" s="458"/>
      <c r="E81" s="458"/>
      <c r="F81" s="449"/>
      <c r="G81" s="449"/>
      <c r="H81" s="449"/>
      <c r="I81" s="239"/>
      <c r="J81" s="239"/>
      <c r="K81" s="239"/>
      <c r="L81" s="441">
        <v>0</v>
      </c>
      <c r="M81" s="441"/>
      <c r="N81" s="442">
        <v>0</v>
      </c>
      <c r="O81" s="443"/>
      <c r="P81" s="444">
        <f t="shared" si="1"/>
        <v>0</v>
      </c>
      <c r="Q81" s="444"/>
      <c r="R81" s="426">
        <f>IF('Cover Page'!$P$11="yes / oui",(N81*(1-0.6969))+(L81-N81),L81)</f>
        <v>0</v>
      </c>
      <c r="S81" s="427"/>
    </row>
    <row r="82" spans="2:20" ht="15.75" thickBot="1" x14ac:dyDescent="0.3">
      <c r="B82" s="26"/>
      <c r="C82" s="26"/>
      <c r="D82" s="157"/>
      <c r="E82" s="153"/>
      <c r="F82" s="153"/>
      <c r="G82" s="147"/>
      <c r="H82" s="147"/>
      <c r="I82" s="147"/>
      <c r="J82" s="147"/>
      <c r="K82" s="147"/>
      <c r="L82" s="147"/>
      <c r="M82" s="147"/>
      <c r="N82" s="147"/>
      <c r="O82" s="153"/>
      <c r="P82" s="154"/>
      <c r="Q82" s="155"/>
      <c r="R82" s="147"/>
      <c r="S82" s="156"/>
    </row>
    <row r="83" spans="2:20" ht="17.25" customHeight="1" thickBot="1" x14ac:dyDescent="0.3">
      <c r="B83" s="12"/>
      <c r="C83" s="12"/>
      <c r="D83" s="12"/>
      <c r="E83" s="12"/>
      <c r="F83" s="12"/>
      <c r="L83" s="436"/>
      <c r="M83" s="436"/>
      <c r="N83" s="436"/>
      <c r="O83" s="436"/>
      <c r="P83" s="436"/>
      <c r="Q83" s="437"/>
      <c r="R83" s="446" t="str">
        <f>R50</f>
        <v>Total Eligible</v>
      </c>
      <c r="S83" s="447"/>
    </row>
    <row r="84" spans="2:20" ht="16.5" x14ac:dyDescent="0.25">
      <c r="B84" s="12"/>
      <c r="C84" s="12"/>
      <c r="D84" s="12"/>
      <c r="E84" s="12"/>
      <c r="F84" s="12"/>
      <c r="L84" s="436"/>
      <c r="M84" s="436"/>
      <c r="N84" s="436"/>
      <c r="O84" s="436"/>
      <c r="P84" s="436"/>
      <c r="Q84" s="437"/>
      <c r="R84" s="438">
        <f>SUM(R72:S81)</f>
        <v>0</v>
      </c>
      <c r="S84" s="439"/>
    </row>
    <row r="87" spans="2:20" ht="17.25" thickBot="1" x14ac:dyDescent="0.3">
      <c r="B87" s="227" t="str">
        <f>IF('Cover Page'!$P$7="Français","3. Réaménagez-vous votre centre pour qu'il puisse accueillir des groupes d'âge plus jeunes ?","3. Are you retrofitting your centre to serve younger age groups?")</f>
        <v>3. Are you retrofitting your centre to serve younger age groups?</v>
      </c>
      <c r="C87" s="91"/>
      <c r="D87" s="91"/>
      <c r="E87" s="91"/>
      <c r="F87" s="91"/>
      <c r="G87" s="91"/>
      <c r="J87" s="472"/>
      <c r="K87" s="472"/>
      <c r="L87" s="472"/>
    </row>
    <row r="89" spans="2:20" ht="17.25" thickBot="1" x14ac:dyDescent="0.3">
      <c r="B89" s="233" t="str">
        <f>B55</f>
        <v>Name of Child Care Program</v>
      </c>
      <c r="C89" s="91"/>
      <c r="D89" s="91"/>
      <c r="F89" s="445"/>
      <c r="G89" s="445"/>
      <c r="H89" s="445"/>
      <c r="I89" s="445"/>
      <c r="J89" s="445"/>
      <c r="K89" s="445"/>
      <c r="L89" s="445"/>
      <c r="M89" s="445"/>
      <c r="N89" s="232" t="str">
        <f>N55</f>
        <v>Licensed Capacity</v>
      </c>
      <c r="Q89" s="445"/>
      <c r="R89" s="445"/>
    </row>
    <row r="90" spans="2:20" ht="16.5" x14ac:dyDescent="0.25">
      <c r="O90" s="91"/>
    </row>
    <row r="91" spans="2:20" ht="16.5" x14ac:dyDescent="0.25">
      <c r="B91" s="232" t="str">
        <f>IF('Cover Page'!$P$7="Français","Veuillez décrire le projet et la justification pour tout changement dans la capacité autorisée, les niveaux de la dotation du personnel, etc..","Please describe the project including the rationale, any changes in licensed capacity, staffing levels etc.")</f>
        <v>Please describe the project including the rationale, any changes in licensed capacity, staffing levels etc.</v>
      </c>
      <c r="D91" s="16"/>
      <c r="E91" s="16"/>
      <c r="F91" s="16"/>
      <c r="G91" s="16"/>
      <c r="H91" s="16"/>
      <c r="I91" s="16"/>
      <c r="J91" s="16"/>
      <c r="K91" s="16"/>
      <c r="L91" s="16"/>
      <c r="M91" s="16"/>
      <c r="N91" s="16"/>
    </row>
    <row r="92" spans="2:20" x14ac:dyDescent="0.25">
      <c r="B92" s="43"/>
      <c r="C92" s="43"/>
      <c r="D92" s="43"/>
      <c r="E92" s="43"/>
      <c r="F92" s="43"/>
      <c r="G92" s="43"/>
      <c r="H92" s="43"/>
      <c r="I92" s="43"/>
      <c r="J92" s="43"/>
      <c r="K92" s="43"/>
      <c r="L92" s="43"/>
      <c r="M92" s="43"/>
      <c r="N92" s="43"/>
      <c r="O92" s="43"/>
      <c r="P92" s="43"/>
      <c r="Q92" s="43"/>
      <c r="R92" s="43"/>
      <c r="S92" s="43"/>
      <c r="T92" s="43"/>
    </row>
    <row r="93" spans="2:20" x14ac:dyDescent="0.25">
      <c r="B93" s="43"/>
      <c r="C93" s="43"/>
      <c r="D93" s="43"/>
      <c r="E93" s="43"/>
      <c r="F93" s="43"/>
      <c r="G93" s="43"/>
      <c r="H93" s="43"/>
      <c r="I93" s="43"/>
      <c r="J93" s="43"/>
      <c r="K93" s="43"/>
      <c r="L93" s="43"/>
      <c r="M93" s="43"/>
      <c r="N93" s="43"/>
      <c r="O93" s="43"/>
      <c r="P93" s="43"/>
      <c r="Q93" s="43"/>
      <c r="R93" s="43"/>
      <c r="S93" s="43"/>
      <c r="T93" s="43"/>
    </row>
    <row r="94" spans="2:20" x14ac:dyDescent="0.25">
      <c r="B94" s="43"/>
      <c r="C94" s="43"/>
      <c r="D94" s="43"/>
      <c r="E94" s="43"/>
      <c r="F94" s="43"/>
      <c r="G94" s="43"/>
      <c r="H94" s="43"/>
      <c r="I94" s="43"/>
      <c r="J94" s="43"/>
      <c r="K94" s="43"/>
      <c r="L94" s="43"/>
      <c r="M94" s="43"/>
      <c r="N94" s="43"/>
      <c r="O94" s="43"/>
      <c r="P94" s="43"/>
      <c r="Q94" s="43"/>
      <c r="R94" s="43"/>
      <c r="S94" s="43"/>
      <c r="T94" s="43"/>
    </row>
    <row r="95" spans="2:20" x14ac:dyDescent="0.25">
      <c r="B95" s="43"/>
      <c r="C95" s="43"/>
      <c r="D95" s="43"/>
      <c r="E95" s="43"/>
      <c r="F95" s="43"/>
      <c r="G95" s="43"/>
      <c r="H95" s="43"/>
      <c r="I95" s="43"/>
      <c r="J95" s="43"/>
      <c r="K95" s="43"/>
      <c r="L95" s="43"/>
      <c r="M95" s="43"/>
      <c r="N95" s="43"/>
      <c r="O95" s="43"/>
      <c r="P95" s="43"/>
      <c r="Q95" s="43"/>
      <c r="R95" s="43"/>
      <c r="S95" s="43"/>
      <c r="T95" s="43"/>
    </row>
    <row r="96" spans="2:20" x14ac:dyDescent="0.25">
      <c r="B96" s="43"/>
      <c r="C96" s="43"/>
      <c r="D96" s="43"/>
      <c r="E96" s="43"/>
      <c r="F96" s="43"/>
      <c r="G96" s="43"/>
      <c r="H96" s="43"/>
      <c r="I96" s="43"/>
      <c r="J96" s="43"/>
      <c r="K96" s="43"/>
      <c r="L96" s="43"/>
      <c r="M96" s="43"/>
      <c r="N96" s="43"/>
      <c r="O96" s="43"/>
      <c r="P96" s="43"/>
      <c r="Q96" s="43"/>
      <c r="R96" s="43"/>
      <c r="S96" s="43"/>
      <c r="T96" s="43"/>
    </row>
    <row r="98" spans="2:19" ht="90" customHeight="1" x14ac:dyDescent="0.25">
      <c r="B98" s="41"/>
      <c r="C98" s="469" t="str">
        <f>C38</f>
        <v>Transformation Expense Category</v>
      </c>
      <c r="D98" s="469"/>
      <c r="E98" s="469"/>
      <c r="F98" s="440" t="str">
        <f>F38</f>
        <v>Item(s) Required</v>
      </c>
      <c r="G98" s="440"/>
      <c r="H98" s="440"/>
      <c r="I98" s="234" t="str">
        <f>I38</f>
        <v>Number of Infant, Toddler &amp; Preschool Children Supported with this funding request</v>
      </c>
      <c r="J98" s="234" t="str">
        <f>J38</f>
        <v>Number of Kindegarten children Supported with this funding request</v>
      </c>
      <c r="K98" s="234" t="str">
        <f>K38</f>
        <v>Number of School Aged Children Supported with this funding request</v>
      </c>
      <c r="L98" s="440" t="str">
        <f>IF('Cover Page'!P7="Français","Coût total, y compris la TVH","Total Cost including HST")</f>
        <v>Total Cost including HST</v>
      </c>
      <c r="M98" s="440"/>
      <c r="N98" s="440" t="str">
        <f>N38</f>
        <v>HST Amount</v>
      </c>
      <c r="O98" s="440"/>
      <c r="P98" s="440" t="str">
        <f>P38</f>
        <v>Total Amount</v>
      </c>
      <c r="Q98" s="440"/>
      <c r="R98" s="440" t="str">
        <f>R38</f>
        <v>Eligible Amount after HST Rebate applied</v>
      </c>
      <c r="S98" s="440"/>
    </row>
    <row r="99" spans="2:19" ht="16.5" x14ac:dyDescent="0.25">
      <c r="B99" s="229">
        <v>1</v>
      </c>
      <c r="C99" s="448"/>
      <c r="D99" s="448"/>
      <c r="E99" s="448"/>
      <c r="F99" s="471"/>
      <c r="G99" s="471"/>
      <c r="H99" s="471"/>
      <c r="I99" s="152"/>
      <c r="J99" s="152"/>
      <c r="K99" s="152"/>
      <c r="L99" s="428">
        <v>0</v>
      </c>
      <c r="M99" s="428"/>
      <c r="N99" s="429">
        <v>0</v>
      </c>
      <c r="O99" s="430"/>
      <c r="P99" s="425">
        <f>(L99*N99)</f>
        <v>0</v>
      </c>
      <c r="Q99" s="425"/>
      <c r="R99" s="426">
        <f>IF('Cover Page'!$P$11="yes / oui",(N99*(1-0.6969))+(L99-N99),L99)</f>
        <v>0</v>
      </c>
      <c r="S99" s="427"/>
    </row>
    <row r="100" spans="2:19" ht="16.5" x14ac:dyDescent="0.25">
      <c r="B100" s="229">
        <v>2</v>
      </c>
      <c r="C100" s="448"/>
      <c r="D100" s="448"/>
      <c r="E100" s="448"/>
      <c r="F100" s="471"/>
      <c r="G100" s="471"/>
      <c r="H100" s="471"/>
      <c r="I100" s="152"/>
      <c r="J100" s="152"/>
      <c r="K100" s="152"/>
      <c r="L100" s="428">
        <v>0</v>
      </c>
      <c r="M100" s="428"/>
      <c r="N100" s="429">
        <v>0</v>
      </c>
      <c r="O100" s="430"/>
      <c r="P100" s="425">
        <f t="shared" ref="P100:P108" si="2">(L100*N100)</f>
        <v>0</v>
      </c>
      <c r="Q100" s="425"/>
      <c r="R100" s="426">
        <f>IF('Cover Page'!$P$11="yes / oui",(N100*(1-0.6969))+(L100-N100),L100)</f>
        <v>0</v>
      </c>
      <c r="S100" s="427"/>
    </row>
    <row r="101" spans="2:19" ht="16.5" x14ac:dyDescent="0.25">
      <c r="B101" s="229">
        <v>3</v>
      </c>
      <c r="C101" s="448"/>
      <c r="D101" s="448"/>
      <c r="E101" s="448"/>
      <c r="F101" s="474"/>
      <c r="G101" s="474"/>
      <c r="H101" s="474"/>
      <c r="I101" s="152"/>
      <c r="J101" s="152"/>
      <c r="K101" s="152"/>
      <c r="L101" s="428">
        <v>0</v>
      </c>
      <c r="M101" s="428"/>
      <c r="N101" s="429">
        <v>0</v>
      </c>
      <c r="O101" s="430"/>
      <c r="P101" s="425">
        <f t="shared" si="2"/>
        <v>0</v>
      </c>
      <c r="Q101" s="425"/>
      <c r="R101" s="426">
        <f>IF('Cover Page'!$P$11="yes / oui",(N101*(1-0.6969))+(L101-N101),L101)</f>
        <v>0</v>
      </c>
      <c r="S101" s="427"/>
    </row>
    <row r="102" spans="2:19" ht="16.5" x14ac:dyDescent="0.25">
      <c r="B102" s="229">
        <v>4</v>
      </c>
      <c r="C102" s="448"/>
      <c r="D102" s="448"/>
      <c r="E102" s="448"/>
      <c r="F102" s="471"/>
      <c r="G102" s="471"/>
      <c r="H102" s="471"/>
      <c r="I102" s="152"/>
      <c r="J102" s="152"/>
      <c r="K102" s="152"/>
      <c r="L102" s="428">
        <v>0</v>
      </c>
      <c r="M102" s="428"/>
      <c r="N102" s="429">
        <v>0</v>
      </c>
      <c r="O102" s="430"/>
      <c r="P102" s="425">
        <f t="shared" si="2"/>
        <v>0</v>
      </c>
      <c r="Q102" s="425"/>
      <c r="R102" s="426">
        <f>IF('Cover Page'!$P$11="yes / oui",(N102*(1-0.6969))+(L102-N102),L102)</f>
        <v>0</v>
      </c>
      <c r="S102" s="427"/>
    </row>
    <row r="103" spans="2:19" ht="16.5" x14ac:dyDescent="0.25">
      <c r="B103" s="229">
        <v>5</v>
      </c>
      <c r="C103" s="448"/>
      <c r="D103" s="448"/>
      <c r="E103" s="448"/>
      <c r="F103" s="471"/>
      <c r="G103" s="471"/>
      <c r="H103" s="471"/>
      <c r="I103" s="152"/>
      <c r="J103" s="152"/>
      <c r="K103" s="152"/>
      <c r="L103" s="428">
        <v>0</v>
      </c>
      <c r="M103" s="428"/>
      <c r="N103" s="429">
        <v>0</v>
      </c>
      <c r="O103" s="430"/>
      <c r="P103" s="425">
        <f t="shared" si="2"/>
        <v>0</v>
      </c>
      <c r="Q103" s="425"/>
      <c r="R103" s="426">
        <f>IF('Cover Page'!$P$11="yes / oui",(N103*(1-0.6969))+(L103-N103),L103)</f>
        <v>0</v>
      </c>
      <c r="S103" s="427"/>
    </row>
    <row r="104" spans="2:19" ht="16.5" x14ac:dyDescent="0.25">
      <c r="B104" s="229">
        <v>6</v>
      </c>
      <c r="C104" s="448"/>
      <c r="D104" s="448"/>
      <c r="E104" s="448"/>
      <c r="F104" s="471"/>
      <c r="G104" s="471"/>
      <c r="H104" s="471"/>
      <c r="I104" s="152"/>
      <c r="J104" s="152"/>
      <c r="K104" s="152"/>
      <c r="L104" s="428">
        <v>0</v>
      </c>
      <c r="M104" s="428"/>
      <c r="N104" s="429">
        <v>0</v>
      </c>
      <c r="O104" s="430"/>
      <c r="P104" s="425">
        <f t="shared" si="2"/>
        <v>0</v>
      </c>
      <c r="Q104" s="425"/>
      <c r="R104" s="426">
        <f>IF('Cover Page'!$P$11="yes / oui",(N104*(1-0.6969))+(L104-N104),L104)</f>
        <v>0</v>
      </c>
      <c r="S104" s="427"/>
    </row>
    <row r="105" spans="2:19" ht="16.5" x14ac:dyDescent="0.25">
      <c r="B105" s="229">
        <v>7</v>
      </c>
      <c r="C105" s="448"/>
      <c r="D105" s="448"/>
      <c r="E105" s="448"/>
      <c r="F105" s="471"/>
      <c r="G105" s="471"/>
      <c r="H105" s="471"/>
      <c r="I105" s="152"/>
      <c r="J105" s="152"/>
      <c r="K105" s="152"/>
      <c r="L105" s="428">
        <v>0</v>
      </c>
      <c r="M105" s="428"/>
      <c r="N105" s="429">
        <v>0</v>
      </c>
      <c r="O105" s="430"/>
      <c r="P105" s="425">
        <f t="shared" si="2"/>
        <v>0</v>
      </c>
      <c r="Q105" s="425"/>
      <c r="R105" s="426">
        <f>IF('Cover Page'!$P$11="yes / oui",(N105*(1-0.6969))+(L105-N105),L105)</f>
        <v>0</v>
      </c>
      <c r="S105" s="427"/>
    </row>
    <row r="106" spans="2:19" ht="16.5" x14ac:dyDescent="0.25">
      <c r="B106" s="229">
        <v>8</v>
      </c>
      <c r="C106" s="448"/>
      <c r="D106" s="448"/>
      <c r="E106" s="448"/>
      <c r="F106" s="471"/>
      <c r="G106" s="471"/>
      <c r="H106" s="471"/>
      <c r="I106" s="152"/>
      <c r="J106" s="152"/>
      <c r="K106" s="152"/>
      <c r="L106" s="428">
        <v>0</v>
      </c>
      <c r="M106" s="428"/>
      <c r="N106" s="429">
        <v>0</v>
      </c>
      <c r="O106" s="430"/>
      <c r="P106" s="425">
        <f t="shared" si="2"/>
        <v>0</v>
      </c>
      <c r="Q106" s="425"/>
      <c r="R106" s="426">
        <f>IF('Cover Page'!$P$11="yes / oui",(N106*(1-0.6969))+(L106-N106),L106)</f>
        <v>0</v>
      </c>
      <c r="S106" s="427"/>
    </row>
    <row r="107" spans="2:19" ht="16.5" x14ac:dyDescent="0.25">
      <c r="B107" s="229">
        <v>9</v>
      </c>
      <c r="C107" s="448"/>
      <c r="D107" s="448"/>
      <c r="E107" s="448"/>
      <c r="F107" s="471"/>
      <c r="G107" s="471"/>
      <c r="H107" s="471"/>
      <c r="I107" s="152"/>
      <c r="J107" s="152"/>
      <c r="K107" s="152"/>
      <c r="L107" s="428">
        <v>0</v>
      </c>
      <c r="M107" s="428"/>
      <c r="N107" s="429">
        <v>0</v>
      </c>
      <c r="O107" s="430"/>
      <c r="P107" s="425">
        <f t="shared" si="2"/>
        <v>0</v>
      </c>
      <c r="Q107" s="425"/>
      <c r="R107" s="426">
        <f>IF('Cover Page'!$P$11="yes / oui",(N107*(1-0.6969))+(L107-N107),L107)</f>
        <v>0</v>
      </c>
      <c r="S107" s="427"/>
    </row>
    <row r="108" spans="2:19" ht="16.5" x14ac:dyDescent="0.25">
      <c r="B108" s="229">
        <v>10</v>
      </c>
      <c r="C108" s="448"/>
      <c r="D108" s="448"/>
      <c r="E108" s="448"/>
      <c r="F108" s="471"/>
      <c r="G108" s="471"/>
      <c r="H108" s="471"/>
      <c r="I108" s="152"/>
      <c r="J108" s="152"/>
      <c r="K108" s="152"/>
      <c r="L108" s="428">
        <v>0</v>
      </c>
      <c r="M108" s="428"/>
      <c r="N108" s="429">
        <v>0</v>
      </c>
      <c r="O108" s="430"/>
      <c r="P108" s="425">
        <f t="shared" si="2"/>
        <v>0</v>
      </c>
      <c r="Q108" s="425"/>
      <c r="R108" s="426">
        <f>IF('Cover Page'!$P$11="yes / oui",(N108*(1-0.6969))+(L108-N108),L108)</f>
        <v>0</v>
      </c>
      <c r="S108" s="427"/>
    </row>
    <row r="109" spans="2:19" ht="15.75" thickBot="1" x14ac:dyDescent="0.3">
      <c r="B109" s="26"/>
      <c r="C109" s="26"/>
      <c r="D109" s="157"/>
      <c r="E109" s="153"/>
      <c r="F109" s="153"/>
      <c r="G109" s="147"/>
      <c r="H109" s="147"/>
      <c r="I109" s="147"/>
      <c r="J109" s="147"/>
      <c r="K109" s="147"/>
      <c r="L109" s="147"/>
      <c r="M109" s="147"/>
      <c r="N109" s="147"/>
      <c r="O109" s="153"/>
      <c r="P109" s="154"/>
      <c r="Q109" s="155"/>
      <c r="R109" s="147"/>
      <c r="S109" s="156"/>
    </row>
    <row r="110" spans="2:19" ht="17.25" customHeight="1" thickBot="1" x14ac:dyDescent="0.3">
      <c r="B110" s="12"/>
      <c r="C110" s="12"/>
      <c r="D110" s="12"/>
      <c r="E110" s="12"/>
      <c r="F110" s="12"/>
      <c r="L110" s="436"/>
      <c r="M110" s="436"/>
      <c r="N110" s="436"/>
      <c r="O110" s="436"/>
      <c r="P110" s="436"/>
      <c r="Q110" s="437"/>
      <c r="R110" s="446" t="str">
        <f>R50</f>
        <v>Total Eligible</v>
      </c>
      <c r="S110" s="447"/>
    </row>
    <row r="111" spans="2:19" ht="16.5" x14ac:dyDescent="0.25">
      <c r="B111" s="12"/>
      <c r="C111" s="12"/>
      <c r="D111" s="12"/>
      <c r="E111" s="12"/>
      <c r="F111" s="12"/>
      <c r="L111" s="436"/>
      <c r="M111" s="436"/>
      <c r="N111" s="436"/>
      <c r="O111" s="436"/>
      <c r="P111" s="436"/>
      <c r="Q111" s="437"/>
      <c r="R111" s="438">
        <f>SUM(R99:S108)</f>
        <v>0</v>
      </c>
      <c r="S111" s="439"/>
    </row>
    <row r="114" spans="2:30" ht="16.5" x14ac:dyDescent="0.25">
      <c r="B114" s="470" t="str">
        <f>IF('Cover Page'!$P$7="Français","4. Vous transformez votre entreprise et avez besoin d'un soutien à la transformation de votre entreprise ?","4. Are you transforming your buisness and require buinsess tranformation supports?")</f>
        <v>4. Are you transforming your buisness and require buinsess tranformation supports?</v>
      </c>
      <c r="C114" s="470"/>
      <c r="D114" s="470"/>
      <c r="E114" s="470"/>
      <c r="F114" s="470"/>
      <c r="G114" s="470"/>
      <c r="H114" s="470"/>
      <c r="I114" s="470"/>
      <c r="J114" s="224"/>
      <c r="L114" s="204"/>
      <c r="M114" s="204"/>
    </row>
    <row r="116" spans="2:30" ht="17.25" thickBot="1" x14ac:dyDescent="0.3">
      <c r="B116" s="232" t="str">
        <f>B55</f>
        <v>Name of Child Care Program</v>
      </c>
      <c r="C116" s="91"/>
      <c r="D116" s="91"/>
      <c r="F116" s="473"/>
      <c r="G116" s="473"/>
      <c r="H116" s="473"/>
      <c r="I116" s="473"/>
      <c r="J116" s="473"/>
      <c r="K116" s="473"/>
      <c r="L116" s="473"/>
      <c r="M116" s="473"/>
      <c r="N116" s="232" t="str">
        <f>N55</f>
        <v>Licensed Capacity</v>
      </c>
      <c r="Q116" s="445"/>
      <c r="R116" s="445"/>
    </row>
    <row r="118" spans="2:30" ht="16.5" x14ac:dyDescent="0.25">
      <c r="B118" s="232" t="str">
        <f>IF('Cover Page'!$P$7="Français","Veuillez décrire l'activité de transformation de l'entreprise et inclure la raison de la transformation et les résultats visés.","Please describe the business transformation activity and include the reason for the transformation and intented outcomes.")</f>
        <v>Please describe the business transformation activity and include the reason for the transformation and intented outcomes.</v>
      </c>
      <c r="C118" s="93"/>
      <c r="D118" s="93"/>
      <c r="E118" s="93"/>
      <c r="F118" s="93"/>
      <c r="G118" s="93"/>
      <c r="H118" s="93"/>
      <c r="I118" s="93"/>
      <c r="J118" s="93"/>
      <c r="K118" s="93"/>
      <c r="L118" s="93"/>
      <c r="M118" s="93"/>
      <c r="N118" s="93"/>
      <c r="Q118" s="92"/>
      <c r="R118" s="92"/>
    </row>
    <row r="119" spans="2:30" x14ac:dyDescent="0.25">
      <c r="B119" s="482"/>
      <c r="C119" s="482"/>
      <c r="D119" s="482"/>
      <c r="E119" s="482"/>
      <c r="F119" s="482"/>
      <c r="G119" s="482"/>
      <c r="H119" s="482"/>
      <c r="I119" s="482"/>
      <c r="J119" s="482"/>
      <c r="K119" s="482"/>
      <c r="L119" s="482"/>
      <c r="M119" s="482"/>
      <c r="N119" s="482"/>
      <c r="O119" s="482"/>
      <c r="P119" s="482"/>
      <c r="Q119" s="482"/>
      <c r="R119" s="482"/>
      <c r="S119" s="482"/>
      <c r="T119" s="482"/>
    </row>
    <row r="120" spans="2:30" x14ac:dyDescent="0.25">
      <c r="B120" s="482"/>
      <c r="C120" s="482"/>
      <c r="D120" s="482"/>
      <c r="E120" s="482"/>
      <c r="F120" s="482"/>
      <c r="G120" s="482"/>
      <c r="H120" s="482"/>
      <c r="I120" s="482"/>
      <c r="J120" s="482"/>
      <c r="K120" s="482"/>
      <c r="L120" s="482"/>
      <c r="M120" s="482"/>
      <c r="N120" s="482"/>
      <c r="O120" s="482"/>
      <c r="P120" s="482"/>
      <c r="Q120" s="482"/>
      <c r="R120" s="482"/>
      <c r="S120" s="482"/>
      <c r="T120" s="482"/>
    </row>
    <row r="121" spans="2:30" x14ac:dyDescent="0.25">
      <c r="B121" s="482"/>
      <c r="C121" s="482"/>
      <c r="D121" s="482"/>
      <c r="E121" s="482"/>
      <c r="F121" s="482"/>
      <c r="G121" s="482"/>
      <c r="H121" s="482"/>
      <c r="I121" s="482"/>
      <c r="J121" s="482"/>
      <c r="K121" s="482"/>
      <c r="L121" s="482"/>
      <c r="M121" s="482"/>
      <c r="N121" s="482"/>
      <c r="O121" s="482"/>
      <c r="P121" s="482"/>
      <c r="Q121" s="482"/>
      <c r="R121" s="482"/>
      <c r="S121" s="482"/>
      <c r="T121" s="482"/>
    </row>
    <row r="122" spans="2:30" ht="16.5" x14ac:dyDescent="0.25">
      <c r="B122" s="482"/>
      <c r="C122" s="482"/>
      <c r="D122" s="482"/>
      <c r="E122" s="482"/>
      <c r="F122" s="482"/>
      <c r="G122" s="482"/>
      <c r="H122" s="482"/>
      <c r="I122" s="482"/>
      <c r="J122" s="482"/>
      <c r="K122" s="482"/>
      <c r="L122" s="482"/>
      <c r="M122" s="482"/>
      <c r="N122" s="482"/>
      <c r="O122" s="482"/>
      <c r="P122" s="482"/>
      <c r="Q122" s="482"/>
      <c r="R122" s="482"/>
      <c r="S122" s="482"/>
      <c r="T122" s="482"/>
      <c r="W122" s="475"/>
      <c r="X122" s="475"/>
      <c r="Y122" s="436"/>
      <c r="Z122" s="436"/>
      <c r="AA122" s="436"/>
      <c r="AB122" s="436"/>
      <c r="AC122" s="436"/>
      <c r="AD122" s="436"/>
    </row>
    <row r="123" spans="2:30" ht="16.5" x14ac:dyDescent="0.25">
      <c r="B123" s="482"/>
      <c r="C123" s="482"/>
      <c r="D123" s="482"/>
      <c r="E123" s="482"/>
      <c r="F123" s="482"/>
      <c r="G123" s="482"/>
      <c r="H123" s="482"/>
      <c r="I123" s="482"/>
      <c r="J123" s="482"/>
      <c r="K123" s="482"/>
      <c r="L123" s="482"/>
      <c r="M123" s="482"/>
      <c r="N123" s="482"/>
      <c r="O123" s="482"/>
      <c r="P123" s="482"/>
      <c r="Q123" s="482"/>
      <c r="R123" s="482"/>
      <c r="S123" s="482"/>
      <c r="T123" s="482"/>
      <c r="X123" s="95"/>
      <c r="Y123" s="436"/>
      <c r="Z123" s="436"/>
      <c r="AA123" s="436"/>
      <c r="AB123" s="436"/>
      <c r="AC123" s="436"/>
      <c r="AD123" s="436"/>
    </row>
    <row r="124" spans="2:30" ht="15.75" customHeight="1" thickBot="1" x14ac:dyDescent="0.3"/>
    <row r="125" spans="2:30" ht="36" customHeight="1" thickTop="1" x14ac:dyDescent="0.25">
      <c r="C125" s="216"/>
      <c r="D125" s="216"/>
      <c r="E125" s="216"/>
      <c r="F125" s="216"/>
      <c r="G125" s="216"/>
      <c r="H125" s="216"/>
      <c r="I125" s="216"/>
      <c r="J125" s="217"/>
      <c r="K125" s="483" t="str">
        <f>IF('Cover Page'!P7="Français","Sommaire","SUMMARY")</f>
        <v>SUMMARY</v>
      </c>
      <c r="L125" s="484"/>
      <c r="M125" s="484"/>
      <c r="N125" s="484"/>
      <c r="O125" s="484"/>
      <c r="P125" s="484"/>
      <c r="Q125" s="484"/>
      <c r="R125" s="478" t="str">
        <f>IF('Cover Page'!P7="Français","Total admissible","Total Eligible")</f>
        <v>Total Eligible</v>
      </c>
      <c r="S125" s="479"/>
    </row>
    <row r="126" spans="2:30" ht="16.899999999999999" customHeight="1" thickBot="1" x14ac:dyDescent="0.3">
      <c r="B126" s="217"/>
      <c r="C126" s="216"/>
      <c r="D126" s="216"/>
      <c r="E126" s="216"/>
      <c r="F126" s="216"/>
      <c r="G126" s="216"/>
      <c r="H126" s="216"/>
      <c r="I126" s="216"/>
      <c r="J126" s="217"/>
      <c r="K126" s="485"/>
      <c r="L126" s="486"/>
      <c r="M126" s="486"/>
      <c r="N126" s="486"/>
      <c r="O126" s="486"/>
      <c r="P126" s="486"/>
      <c r="Q126" s="486"/>
      <c r="R126" s="480">
        <f>SUM(R111+R84+R51)</f>
        <v>0</v>
      </c>
      <c r="S126" s="481"/>
    </row>
    <row r="127" spans="2:30" ht="15.75" thickTop="1" x14ac:dyDescent="0.25"/>
    <row r="133" spans="2:18" ht="18.75" x14ac:dyDescent="0.3">
      <c r="B133" s="129"/>
      <c r="C133" s="129"/>
      <c r="D133" s="129"/>
      <c r="E133" s="129"/>
      <c r="F133" s="48"/>
      <c r="G133" s="48"/>
      <c r="H133" s="48"/>
      <c r="I133" s="52"/>
      <c r="J133" s="52"/>
      <c r="K133" s="52"/>
      <c r="L133" s="52"/>
      <c r="M133" s="52"/>
      <c r="N133" s="52"/>
    </row>
    <row r="134" spans="2:18" ht="18.75" x14ac:dyDescent="0.3">
      <c r="B134" s="128"/>
      <c r="C134" s="128"/>
      <c r="D134" s="128"/>
      <c r="E134" s="4"/>
      <c r="F134" s="52"/>
      <c r="G134" s="52"/>
      <c r="H134" s="52"/>
      <c r="I134" s="52"/>
      <c r="J134" s="52"/>
      <c r="K134" s="52"/>
      <c r="L134" s="52"/>
      <c r="M134" s="52"/>
      <c r="N134" s="52"/>
    </row>
    <row r="135" spans="2:18" ht="18.75" x14ac:dyDescent="0.3">
      <c r="B135" s="128"/>
      <c r="C135" s="128"/>
      <c r="D135" s="128"/>
      <c r="E135" s="56"/>
      <c r="F135" s="52"/>
      <c r="G135" s="52"/>
      <c r="H135" s="52"/>
      <c r="I135" s="48"/>
      <c r="J135" s="48"/>
      <c r="K135" s="48"/>
      <c r="L135" s="48"/>
      <c r="M135" s="48"/>
      <c r="N135" s="48"/>
      <c r="O135" s="52"/>
      <c r="P135" s="52"/>
      <c r="Q135" s="48"/>
      <c r="R135" s="48"/>
    </row>
    <row r="136" spans="2:18" ht="18.75" x14ac:dyDescent="0.3">
      <c r="B136" s="128"/>
      <c r="C136" s="128"/>
      <c r="D136" s="128"/>
      <c r="E136" s="4"/>
      <c r="F136" s="48"/>
      <c r="G136" s="48"/>
      <c r="H136" s="48"/>
      <c r="I136" s="96"/>
      <c r="J136" s="96"/>
      <c r="K136" s="96"/>
      <c r="L136" s="96"/>
      <c r="M136" s="96"/>
      <c r="N136" s="96"/>
      <c r="O136" s="52"/>
      <c r="P136" s="52"/>
      <c r="Q136" s="52"/>
      <c r="R136" s="52"/>
    </row>
    <row r="137" spans="2:18" ht="18.75" x14ac:dyDescent="0.3">
      <c r="B137" s="468"/>
      <c r="C137" s="468"/>
      <c r="D137" s="468"/>
      <c r="E137" s="468"/>
      <c r="F137" s="48"/>
      <c r="G137" s="48"/>
      <c r="H137" s="48"/>
      <c r="I137" s="52"/>
      <c r="J137" s="52"/>
      <c r="K137" s="52"/>
      <c r="L137" s="52"/>
      <c r="M137" s="52"/>
      <c r="N137" s="52"/>
      <c r="O137" s="48"/>
      <c r="P137" s="48"/>
      <c r="Q137" s="52"/>
      <c r="R137" s="52"/>
    </row>
    <row r="138" spans="2:18" ht="18.75" x14ac:dyDescent="0.3">
      <c r="B138" s="409"/>
      <c r="C138" s="409"/>
      <c r="D138" s="409"/>
      <c r="E138" s="4"/>
      <c r="F138" s="52"/>
      <c r="G138" s="52"/>
      <c r="H138" s="52"/>
      <c r="I138" s="52"/>
      <c r="J138" s="52"/>
      <c r="K138" s="52"/>
      <c r="L138" s="52"/>
      <c r="M138" s="52"/>
      <c r="N138" s="52"/>
      <c r="O138" s="96"/>
      <c r="P138" s="96"/>
      <c r="Q138" s="48"/>
      <c r="R138" s="48"/>
    </row>
    <row r="139" spans="2:18" ht="18.75" x14ac:dyDescent="0.3">
      <c r="B139" s="409"/>
      <c r="C139" s="409"/>
      <c r="D139" s="409"/>
      <c r="E139" s="56"/>
      <c r="F139" s="52"/>
      <c r="G139" s="52"/>
      <c r="H139" s="52"/>
      <c r="I139" s="48"/>
      <c r="J139" s="48"/>
      <c r="K139" s="48"/>
      <c r="L139" s="48"/>
      <c r="M139" s="48"/>
      <c r="N139" s="48"/>
      <c r="O139" s="52"/>
      <c r="P139" s="52"/>
      <c r="Q139" s="48"/>
      <c r="R139" s="48"/>
    </row>
    <row r="140" spans="2:18" ht="18.75" x14ac:dyDescent="0.3">
      <c r="B140" s="409"/>
      <c r="C140" s="409"/>
      <c r="D140" s="409"/>
      <c r="E140" s="4"/>
      <c r="F140" s="48"/>
      <c r="G140" s="48"/>
      <c r="H140" s="48"/>
      <c r="I140" s="96"/>
      <c r="J140" s="96"/>
      <c r="K140" s="96"/>
      <c r="L140" s="96"/>
      <c r="M140" s="96"/>
      <c r="N140" s="96"/>
      <c r="O140" s="52"/>
      <c r="P140" s="52"/>
      <c r="Q140" s="52"/>
      <c r="R140" s="52"/>
    </row>
    <row r="141" spans="2:18" ht="18.75" x14ac:dyDescent="0.3">
      <c r="B141" s="468"/>
      <c r="C141" s="468"/>
      <c r="D141" s="468"/>
      <c r="E141" s="468"/>
      <c r="F141" s="96"/>
      <c r="G141" s="96"/>
      <c r="H141" s="96"/>
      <c r="I141" s="97"/>
      <c r="J141" s="97"/>
      <c r="K141" s="97"/>
      <c r="L141" s="97"/>
      <c r="M141" s="97"/>
      <c r="N141" s="97"/>
      <c r="O141" s="48"/>
      <c r="P141" s="48"/>
      <c r="Q141" s="52"/>
      <c r="R141" s="52"/>
    </row>
    <row r="142" spans="2:18" ht="18.75" x14ac:dyDescent="0.3">
      <c r="B142" s="468"/>
      <c r="C142" s="468"/>
      <c r="D142" s="468"/>
      <c r="F142" s="97"/>
      <c r="G142" s="97"/>
      <c r="H142" s="97"/>
      <c r="I142" s="97"/>
      <c r="J142" s="97"/>
      <c r="K142" s="97"/>
      <c r="L142" s="97"/>
      <c r="M142" s="97"/>
      <c r="N142" s="97"/>
      <c r="O142" s="96"/>
      <c r="P142" s="96"/>
      <c r="Q142" s="48"/>
      <c r="R142" s="48"/>
    </row>
    <row r="143" spans="2:18" ht="18.75" x14ac:dyDescent="0.3">
      <c r="B143" s="468"/>
      <c r="C143" s="468"/>
      <c r="D143" s="468"/>
      <c r="E143" s="49"/>
      <c r="F143" s="97"/>
      <c r="G143" s="97"/>
      <c r="H143" s="97"/>
      <c r="I143" s="96"/>
      <c r="J143" s="96"/>
      <c r="K143" s="96"/>
      <c r="L143" s="96"/>
      <c r="M143" s="96"/>
      <c r="N143" s="96"/>
      <c r="O143" s="97"/>
      <c r="P143" s="97"/>
      <c r="Q143" s="96"/>
      <c r="R143" s="96"/>
    </row>
    <row r="144" spans="2:18" ht="18.75" x14ac:dyDescent="0.3">
      <c r="B144" s="468"/>
      <c r="C144" s="468"/>
      <c r="D144" s="468"/>
      <c r="F144" s="96"/>
      <c r="G144" s="96"/>
      <c r="H144" s="96"/>
      <c r="I144" s="96"/>
      <c r="J144" s="96"/>
      <c r="K144" s="96"/>
      <c r="L144" s="96"/>
      <c r="M144" s="96"/>
      <c r="N144" s="96"/>
      <c r="O144" s="97"/>
      <c r="P144" s="97"/>
      <c r="Q144" s="97"/>
      <c r="R144" s="97"/>
    </row>
    <row r="145" spans="2:18" ht="18.75" x14ac:dyDescent="0.3">
      <c r="B145" s="468"/>
      <c r="C145" s="468"/>
      <c r="D145" s="468"/>
      <c r="E145" s="468"/>
      <c r="F145" s="96"/>
      <c r="G145" s="96"/>
      <c r="H145" s="96"/>
      <c r="I145" s="97"/>
      <c r="J145" s="97"/>
      <c r="K145" s="97"/>
      <c r="L145" s="97"/>
      <c r="M145" s="97"/>
      <c r="N145" s="97"/>
      <c r="O145" s="96"/>
      <c r="P145" s="96"/>
      <c r="Q145" s="97"/>
      <c r="R145" s="97"/>
    </row>
    <row r="146" spans="2:18" ht="18.75" x14ac:dyDescent="0.3">
      <c r="B146" s="468"/>
      <c r="C146" s="468"/>
      <c r="D146" s="468"/>
      <c r="F146" s="97"/>
      <c r="G146" s="97"/>
      <c r="H146" s="97"/>
      <c r="I146" s="97"/>
      <c r="J146" s="97"/>
      <c r="K146" s="97"/>
      <c r="L146" s="97"/>
      <c r="M146" s="97"/>
      <c r="N146" s="97"/>
      <c r="O146" s="96"/>
      <c r="P146" s="96"/>
      <c r="Q146" s="96"/>
      <c r="R146" s="96"/>
    </row>
    <row r="147" spans="2:18" ht="18.75" x14ac:dyDescent="0.3">
      <c r="B147" s="468"/>
      <c r="C147" s="468"/>
      <c r="D147" s="468"/>
      <c r="E147" s="49"/>
      <c r="F147" s="97"/>
      <c r="G147" s="97"/>
      <c r="H147" s="97"/>
      <c r="I147" s="96"/>
      <c r="J147" s="96"/>
      <c r="K147" s="96"/>
      <c r="L147" s="96"/>
      <c r="M147" s="96"/>
      <c r="N147" s="96"/>
      <c r="O147" s="97"/>
      <c r="P147" s="97"/>
      <c r="Q147" s="96"/>
      <c r="R147" s="96"/>
    </row>
    <row r="148" spans="2:18" ht="18.75" x14ac:dyDescent="0.3">
      <c r="B148" s="468"/>
      <c r="C148" s="468"/>
      <c r="D148" s="468"/>
      <c r="F148" s="96"/>
      <c r="G148" s="96"/>
      <c r="H148" s="96"/>
      <c r="O148" s="97"/>
      <c r="P148" s="97"/>
      <c r="Q148" s="97"/>
      <c r="R148" s="97"/>
    </row>
    <row r="149" spans="2:18" x14ac:dyDescent="0.25">
      <c r="O149" s="96"/>
      <c r="P149" s="96"/>
      <c r="Q149" s="97"/>
      <c r="R149" s="97"/>
    </row>
    <row r="150" spans="2:18" x14ac:dyDescent="0.25">
      <c r="Q150" s="96"/>
      <c r="R150" s="96"/>
    </row>
  </sheetData>
  <sheetProtection algorithmName="SHA-512" hashValue="NB/s3P/3ZiVMkyrrcq3iCrKfHOXGcK52xFx//PLRgq93hBP1KB0KyxrK/hUEwJFdJlM8FnCULlkZgBSpvKpSMQ==" saltValue="CNANt270gIATrKbPHQlXDQ==" spinCount="100000" sheet="1" formatColumns="0" formatRows="0"/>
  <mergeCells count="270">
    <mergeCell ref="K125:Q126"/>
    <mergeCell ref="Q20:R20"/>
    <mergeCell ref="Q21:R21"/>
    <mergeCell ref="F98:H98"/>
    <mergeCell ref="L38:M38"/>
    <mergeCell ref="R47:S47"/>
    <mergeCell ref="R48:S48"/>
    <mergeCell ref="L39:M39"/>
    <mergeCell ref="L40:M40"/>
    <mergeCell ref="L41:M41"/>
    <mergeCell ref="L42:M42"/>
    <mergeCell ref="L43:M43"/>
    <mergeCell ref="L44:M44"/>
    <mergeCell ref="L45:M45"/>
    <mergeCell ref="L46:M46"/>
    <mergeCell ref="L47:M47"/>
    <mergeCell ref="L48:M48"/>
    <mergeCell ref="N47:O47"/>
    <mergeCell ref="N48:O48"/>
    <mergeCell ref="P47:Q47"/>
    <mergeCell ref="P48:Q48"/>
    <mergeCell ref="P45:Q45"/>
    <mergeCell ref="R38:S38"/>
    <mergeCell ref="P40:Q40"/>
    <mergeCell ref="P41:Q41"/>
    <mergeCell ref="P42:Q42"/>
    <mergeCell ref="P43:Q43"/>
    <mergeCell ref="R125:S125"/>
    <mergeCell ref="R126:S126"/>
    <mergeCell ref="P44:Q44"/>
    <mergeCell ref="N72:O72"/>
    <mergeCell ref="P72:Q72"/>
    <mergeCell ref="R72:S72"/>
    <mergeCell ref="N74:O74"/>
    <mergeCell ref="P74:Q74"/>
    <mergeCell ref="R74:S74"/>
    <mergeCell ref="P78:Q78"/>
    <mergeCell ref="R78:S78"/>
    <mergeCell ref="N111:O111"/>
    <mergeCell ref="B119:T123"/>
    <mergeCell ref="L103:M103"/>
    <mergeCell ref="N103:O103"/>
    <mergeCell ref="P103:Q103"/>
    <mergeCell ref="R103:S103"/>
    <mergeCell ref="P104:Q104"/>
    <mergeCell ref="R104:S104"/>
    <mergeCell ref="L105:M105"/>
    <mergeCell ref="N105:O105"/>
    <mergeCell ref="L73:M73"/>
    <mergeCell ref="N73:O73"/>
    <mergeCell ref="P73:Q73"/>
    <mergeCell ref="R73:S73"/>
    <mergeCell ref="P51:Q51"/>
    <mergeCell ref="N71:O71"/>
    <mergeCell ref="P71:Q71"/>
    <mergeCell ref="R71:S71"/>
    <mergeCell ref="N51:O51"/>
    <mergeCell ref="L51:M51"/>
    <mergeCell ref="W122:X122"/>
    <mergeCell ref="F100:H100"/>
    <mergeCell ref="Q116:R116"/>
    <mergeCell ref="P111:Q111"/>
    <mergeCell ref="R111:S111"/>
    <mergeCell ref="P107:Q107"/>
    <mergeCell ref="R107:S107"/>
    <mergeCell ref="L108:M108"/>
    <mergeCell ref="N108:O108"/>
    <mergeCell ref="P108:Q108"/>
    <mergeCell ref="R108:S108"/>
    <mergeCell ref="L110:M110"/>
    <mergeCell ref="N110:O110"/>
    <mergeCell ref="P110:Q110"/>
    <mergeCell ref="R110:S110"/>
    <mergeCell ref="L107:M107"/>
    <mergeCell ref="N107:O107"/>
    <mergeCell ref="L111:M111"/>
    <mergeCell ref="L104:M104"/>
    <mergeCell ref="N104:O104"/>
    <mergeCell ref="L101:M101"/>
    <mergeCell ref="N101:O101"/>
    <mergeCell ref="P101:Q101"/>
    <mergeCell ref="R101:S101"/>
    <mergeCell ref="Y122:Z122"/>
    <mergeCell ref="AA122:AB122"/>
    <mergeCell ref="AC122:AD122"/>
    <mergeCell ref="Y123:Z123"/>
    <mergeCell ref="AA123:AB123"/>
    <mergeCell ref="AC123:AD123"/>
    <mergeCell ref="F116:M116"/>
    <mergeCell ref="N39:O39"/>
    <mergeCell ref="P38:Q38"/>
    <mergeCell ref="N38:O38"/>
    <mergeCell ref="R39:S39"/>
    <mergeCell ref="F73:H73"/>
    <mergeCell ref="F105:H105"/>
    <mergeCell ref="F101:H101"/>
    <mergeCell ref="F102:H102"/>
    <mergeCell ref="F103:H103"/>
    <mergeCell ref="L71:M71"/>
    <mergeCell ref="L72:M72"/>
    <mergeCell ref="L74:M74"/>
    <mergeCell ref="L77:M77"/>
    <mergeCell ref="L80:M80"/>
    <mergeCell ref="L84:M84"/>
    <mergeCell ref="L100:M100"/>
    <mergeCell ref="F99:H99"/>
    <mergeCell ref="C72:E72"/>
    <mergeCell ref="C73:E73"/>
    <mergeCell ref="C71:E71"/>
    <mergeCell ref="E65:J65"/>
    <mergeCell ref="F71:H71"/>
    <mergeCell ref="C81:E81"/>
    <mergeCell ref="F81:H81"/>
    <mergeCell ref="B114:I114"/>
    <mergeCell ref="B147:D147"/>
    <mergeCell ref="C107:E107"/>
    <mergeCell ref="F107:H107"/>
    <mergeCell ref="C108:E108"/>
    <mergeCell ref="F108:H108"/>
    <mergeCell ref="C106:E106"/>
    <mergeCell ref="F106:H106"/>
    <mergeCell ref="F104:H104"/>
    <mergeCell ref="C101:E101"/>
    <mergeCell ref="C102:E102"/>
    <mergeCell ref="C103:E103"/>
    <mergeCell ref="F89:M89"/>
    <mergeCell ref="J87:L87"/>
    <mergeCell ref="C98:E98"/>
    <mergeCell ref="C104:E104"/>
    <mergeCell ref="C105:E105"/>
    <mergeCell ref="B148:D148"/>
    <mergeCell ref="B143:D143"/>
    <mergeCell ref="B144:D144"/>
    <mergeCell ref="B145:E145"/>
    <mergeCell ref="B140:D140"/>
    <mergeCell ref="B141:E141"/>
    <mergeCell ref="B142:D142"/>
    <mergeCell ref="B137:E137"/>
    <mergeCell ref="B146:D146"/>
    <mergeCell ref="B138:D138"/>
    <mergeCell ref="B139:D139"/>
    <mergeCell ref="B1:R1"/>
    <mergeCell ref="E67:J67"/>
    <mergeCell ref="E69:J69"/>
    <mergeCell ref="E53:G53"/>
    <mergeCell ref="F55:M55"/>
    <mergeCell ref="C56:E56"/>
    <mergeCell ref="F56:M56"/>
    <mergeCell ref="F38:H38"/>
    <mergeCell ref="C38:E38"/>
    <mergeCell ref="P39:Q39"/>
    <mergeCell ref="F30:I30"/>
    <mergeCell ref="Q55:R55"/>
    <mergeCell ref="F42:H42"/>
    <mergeCell ref="F43:H43"/>
    <mergeCell ref="F44:H44"/>
    <mergeCell ref="F45:H45"/>
    <mergeCell ref="F46:H46"/>
    <mergeCell ref="F47:H47"/>
    <mergeCell ref="F48:H48"/>
    <mergeCell ref="B24:R28"/>
    <mergeCell ref="C39:E39"/>
    <mergeCell ref="C40:E40"/>
    <mergeCell ref="C41:E41"/>
    <mergeCell ref="C42:E42"/>
    <mergeCell ref="C48:E48"/>
    <mergeCell ref="F39:H39"/>
    <mergeCell ref="F40:H40"/>
    <mergeCell ref="F41:H41"/>
    <mergeCell ref="C43:E43"/>
    <mergeCell ref="C44:E44"/>
    <mergeCell ref="C45:E45"/>
    <mergeCell ref="C46:E46"/>
    <mergeCell ref="C47:E47"/>
    <mergeCell ref="C74:E74"/>
    <mergeCell ref="C75:E75"/>
    <mergeCell ref="C76:E76"/>
    <mergeCell ref="F74:H74"/>
    <mergeCell ref="C77:E77"/>
    <mergeCell ref="C78:E78"/>
    <mergeCell ref="F78:H78"/>
    <mergeCell ref="C80:E80"/>
    <mergeCell ref="C79:E79"/>
    <mergeCell ref="F79:H79"/>
    <mergeCell ref="F80:H80"/>
    <mergeCell ref="F76:H76"/>
    <mergeCell ref="F77:H77"/>
    <mergeCell ref="F75:H75"/>
    <mergeCell ref="C99:E99"/>
    <mergeCell ref="C100:E100"/>
    <mergeCell ref="F72:H72"/>
    <mergeCell ref="R40:S40"/>
    <mergeCell ref="R41:S41"/>
    <mergeCell ref="R42:S42"/>
    <mergeCell ref="R43:S43"/>
    <mergeCell ref="R44:S44"/>
    <mergeCell ref="R45:S45"/>
    <mergeCell ref="R46:S46"/>
    <mergeCell ref="B59:T63"/>
    <mergeCell ref="P46:Q46"/>
    <mergeCell ref="R50:S50"/>
    <mergeCell ref="R51:S51"/>
    <mergeCell ref="N40:O40"/>
    <mergeCell ref="N41:O41"/>
    <mergeCell ref="N42:O42"/>
    <mergeCell ref="N43:O43"/>
    <mergeCell ref="N44:O44"/>
    <mergeCell ref="N45:O45"/>
    <mergeCell ref="N46:O46"/>
    <mergeCell ref="L50:M50"/>
    <mergeCell ref="N50:O50"/>
    <mergeCell ref="P50:Q50"/>
    <mergeCell ref="L75:M75"/>
    <mergeCell ref="N75:O75"/>
    <mergeCell ref="P75:Q75"/>
    <mergeCell ref="R75:S75"/>
    <mergeCell ref="L76:M76"/>
    <mergeCell ref="N76:O76"/>
    <mergeCell ref="P76:Q76"/>
    <mergeCell ref="R76:S76"/>
    <mergeCell ref="N77:O77"/>
    <mergeCell ref="P77:Q77"/>
    <mergeCell ref="R77:S77"/>
    <mergeCell ref="L102:M102"/>
    <mergeCell ref="N102:O102"/>
    <mergeCell ref="P102:Q102"/>
    <mergeCell ref="R102:S102"/>
    <mergeCell ref="L79:M79"/>
    <mergeCell ref="N79:O79"/>
    <mergeCell ref="P79:Q79"/>
    <mergeCell ref="R79:S79"/>
    <mergeCell ref="L78:M78"/>
    <mergeCell ref="N78:O78"/>
    <mergeCell ref="N80:O80"/>
    <mergeCell ref="P80:Q80"/>
    <mergeCell ref="R80:S80"/>
    <mergeCell ref="R99:S99"/>
    <mergeCell ref="Q89:R89"/>
    <mergeCell ref="L81:M81"/>
    <mergeCell ref="N81:O81"/>
    <mergeCell ref="P81:Q81"/>
    <mergeCell ref="R81:S81"/>
    <mergeCell ref="L83:M83"/>
    <mergeCell ref="N83:O83"/>
    <mergeCell ref="P83:Q83"/>
    <mergeCell ref="R83:S83"/>
    <mergeCell ref="P105:Q105"/>
    <mergeCell ref="R105:S105"/>
    <mergeCell ref="L106:M106"/>
    <mergeCell ref="N106:O106"/>
    <mergeCell ref="P106:Q106"/>
    <mergeCell ref="R106:S106"/>
    <mergeCell ref="B3:R3"/>
    <mergeCell ref="B5:R5"/>
    <mergeCell ref="B14:R14"/>
    <mergeCell ref="B57:T58"/>
    <mergeCell ref="T2:AF16"/>
    <mergeCell ref="N100:O100"/>
    <mergeCell ref="P100:Q100"/>
    <mergeCell ref="R100:S100"/>
    <mergeCell ref="N84:O84"/>
    <mergeCell ref="P84:Q84"/>
    <mergeCell ref="R84:S84"/>
    <mergeCell ref="L98:M98"/>
    <mergeCell ref="N98:O98"/>
    <mergeCell ref="P98:Q98"/>
    <mergeCell ref="R98:S98"/>
    <mergeCell ref="L99:M99"/>
    <mergeCell ref="N99:O99"/>
    <mergeCell ref="P99:Q99"/>
  </mergeCells>
  <phoneticPr fontId="43" type="noConversion"/>
  <conditionalFormatting sqref="F39:F48 P39:P48 F72:F81 P72:P81">
    <cfRule type="expression" dxfId="13" priority="9">
      <formula>AND($D39&lt;&gt;"",F39="")</formula>
    </cfRule>
  </conditionalFormatting>
  <conditionalFormatting sqref="F99:F108 P99:P108">
    <cfRule type="expression" dxfId="12" priority="2">
      <formula>AND($D99&lt;&gt;"",F99="")</formula>
    </cfRule>
  </conditionalFormatting>
  <conditionalFormatting sqref="L39:L48">
    <cfRule type="expression" dxfId="11" priority="6">
      <formula>AND($D39&lt;&gt;"",L39="")</formula>
    </cfRule>
  </conditionalFormatting>
  <conditionalFormatting sqref="L72:L81">
    <cfRule type="expression" dxfId="10" priority="4">
      <formula>AND($D72&lt;&gt;"",L72="")</formula>
    </cfRule>
  </conditionalFormatting>
  <conditionalFormatting sqref="L99:L108">
    <cfRule type="expression" dxfId="9" priority="1">
      <formula>AND($D99&lt;&gt;"",L99="")</formula>
    </cfRule>
  </conditionalFormatting>
  <conditionalFormatting sqref="N39:N48">
    <cfRule type="expression" dxfId="8" priority="12">
      <formula>AND($D40&lt;&gt;"",N39="")</formula>
    </cfRule>
  </conditionalFormatting>
  <conditionalFormatting sqref="N72:N81">
    <cfRule type="expression" dxfId="7" priority="5">
      <formula>AND($D73&lt;&gt;"",N72="")</formula>
    </cfRule>
  </conditionalFormatting>
  <conditionalFormatting sqref="N99:N108">
    <cfRule type="expression" dxfId="6" priority="3">
      <formula>AND($D100&lt;&gt;"",N99="")</formula>
    </cfRule>
  </conditionalFormatting>
  <dataValidations count="7">
    <dataValidation type="list" allowBlank="1" showInputMessage="1" showErrorMessage="1" sqref="J87 E53:G53" xr:uid="{A8D24CB2-FA4F-4F11-B9B5-DD45BF615CE0}">
      <formula1>"Yes, No"</formula1>
    </dataValidation>
    <dataValidation allowBlank="1" showInputMessage="1" showErrorMessage="1" promptTitle="HST" prompt="Input the HST amount for this item" sqref="N38 N71 N98" xr:uid="{B2C0257E-EE50-4E2A-8861-B5D6078CC903}"/>
    <dataValidation allowBlank="1" showInputMessage="1" showErrorMessage="1" promptTitle="Eligible Amount" prompt="Eligibility rate is determined after the HST rebate has been applied" sqref="R38 R71 R98" xr:uid="{F96E90E6-4761-468F-A4F9-81D6A79A5205}"/>
    <dataValidation allowBlank="1" showInputMessage="1" showErrorMessage="1" promptTitle="TOTAL" prompt="Be sure to include the total costs including HST, shipping etc." sqref="P38 L38 L98 P71 P98 L71" xr:uid="{0FACC535-154B-44CB-9A2F-3E51F52B4AD0}"/>
    <dataValidation allowBlank="1" showErrorMessage="1" sqref="F38 F71 F98" xr:uid="{590099CB-D313-4A4A-854F-CF018250C45B}"/>
    <dataValidation type="list" allowBlank="1" showInputMessage="1" showErrorMessage="1" sqref="C72:C81 C39:C48 C99:C108" xr:uid="{B254CC8E-5E81-4F01-99B2-FA5EB75CD4FC}">
      <formula1>"Legal Costs, Moving Costs, Lease Termination, Play-Based Materials, Business Planning Costs, Technology, One-Time Operating, Home Child Care"</formula1>
    </dataValidation>
    <dataValidation type="list" allowBlank="1" showInputMessage="1" showErrorMessage="1" sqref="I125:I126" xr:uid="{BFCDA94D-35EA-4167-B622-858B9943C0B0}">
      <formula1>"RECE, Non-RECE, Supervisor,Child Ratio"</formula1>
    </dataValidation>
  </dataValidations>
  <pageMargins left="0.7" right="0.7" top="0.75" bottom="0.75" header="0.3" footer="0.3"/>
  <pageSetup scale="70"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633EE97-65BC-4E29-8A11-C44AEBB386B6}">
          <x14:formula1>
            <xm:f>'Drop Down'!$B$6:$B$8</xm:f>
          </x14:formula1>
          <xm:sqref>J114 F18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ADBC8-B03C-4EBE-ABA0-C6A589D8C229}">
  <sheetPr codeName="Sheet5"/>
  <dimension ref="A1:W81"/>
  <sheetViews>
    <sheetView showGridLines="0" topLeftCell="K24" zoomScale="90" zoomScaleNormal="90" workbookViewId="0">
      <selection activeCell="I41" sqref="I41"/>
    </sheetView>
  </sheetViews>
  <sheetFormatPr defaultRowHeight="15" x14ac:dyDescent="0.25"/>
  <cols>
    <col min="2" max="2" width="20.7109375" customWidth="1"/>
    <col min="3" max="3" width="35.140625" customWidth="1"/>
    <col min="4" max="4" width="21.42578125" customWidth="1"/>
    <col min="5" max="5" width="16.85546875" customWidth="1"/>
    <col min="6" max="6" width="21.42578125" customWidth="1"/>
    <col min="7" max="7" width="18" customWidth="1"/>
    <col min="8" max="8" width="15.5703125" customWidth="1"/>
    <col min="9" max="9" width="20.42578125" customWidth="1"/>
    <col min="10" max="10" width="15" customWidth="1"/>
    <col min="11" max="11" width="29.85546875" customWidth="1"/>
    <col min="12" max="12" width="18" customWidth="1"/>
    <col min="13" max="14" width="17.140625" customWidth="1"/>
    <col min="15" max="15" width="17.7109375" customWidth="1"/>
    <col min="16" max="16" width="15.140625" customWidth="1"/>
    <col min="17" max="17" width="18" customWidth="1"/>
    <col min="18" max="18" width="15.42578125" customWidth="1"/>
    <col min="19" max="19" width="14.7109375" customWidth="1"/>
    <col min="20" max="20" width="14.28515625" customWidth="1"/>
    <col min="21" max="21" width="13.5703125" customWidth="1"/>
    <col min="22" max="22" width="15.85546875" customWidth="1"/>
    <col min="23" max="23" width="16.28515625" customWidth="1"/>
    <col min="24" max="24" width="11.140625" customWidth="1"/>
    <col min="25" max="25" width="13.85546875" customWidth="1"/>
  </cols>
  <sheetData>
    <row r="1" spans="2:21" ht="23.25" x14ac:dyDescent="0.25">
      <c r="B1" s="491" t="str">
        <f>IF('Cover Page'!P7="Français","Renforcement des capacités","Capacity Building")</f>
        <v>Capacity Building</v>
      </c>
      <c r="C1" s="492"/>
      <c r="D1" s="492"/>
      <c r="E1" s="492"/>
      <c r="F1" s="492"/>
      <c r="G1" s="492"/>
      <c r="H1" s="492"/>
      <c r="I1" s="492"/>
      <c r="J1" s="492"/>
      <c r="K1" s="492"/>
      <c r="L1" s="58"/>
      <c r="M1" s="58"/>
      <c r="N1" s="58"/>
      <c r="O1" s="58"/>
      <c r="P1" s="58"/>
      <c r="Q1" s="58"/>
      <c r="R1" s="58"/>
      <c r="S1" s="58"/>
      <c r="T1" s="58"/>
      <c r="U1" s="58"/>
    </row>
    <row r="2" spans="2:21" ht="22.9" customHeight="1" x14ac:dyDescent="0.25">
      <c r="B2" s="490" t="str">
        <f>IF('Cover Page'!P7="Français","Objectif : Appuyer les possibilités d’apprentissage et de perfectionnement professionnel qui renforcent la capacité des sous-total","Purpose: to support professional learning and development opportunities that build the capacity of the early year's professionals")</f>
        <v>Purpose: to support professional learning and development opportunities that build the capacity of the early year's professionals</v>
      </c>
      <c r="C2" s="490"/>
      <c r="D2" s="490"/>
      <c r="E2" s="490"/>
      <c r="F2" s="490"/>
      <c r="G2" s="490"/>
      <c r="H2" s="490"/>
      <c r="I2" s="490"/>
      <c r="J2" s="490"/>
      <c r="K2" s="490"/>
      <c r="U2" s="212"/>
    </row>
    <row r="3" spans="2:21" ht="35.450000000000003" customHeight="1" x14ac:dyDescent="0.25">
      <c r="B3" s="433" t="str">
        <f>IF('Cover Page'!P7="Français","Les documents justificatifs sont requis.  Le temps de libération peut être la couverture du personnel d’approvisionnement et/ou les coûts des heures supplémentaires si payé directement au personnel comme heures supplémentaires.","Supporting documentation is required. Release time can be supply staff coverage and/or overtime costs if paid directly to the staff as overtime.")</f>
        <v>Supporting documentation is required. Release time can be supply staff coverage and/or overtime costs if paid directly to the staff as overtime.</v>
      </c>
      <c r="C3" s="433"/>
      <c r="D3" s="433"/>
      <c r="E3" s="433"/>
      <c r="F3" s="433"/>
      <c r="G3" s="433"/>
      <c r="H3" s="433"/>
      <c r="I3" s="433"/>
      <c r="J3" s="433"/>
      <c r="K3" s="433"/>
    </row>
    <row r="4" spans="2:21" ht="22.9" customHeight="1" x14ac:dyDescent="0.25">
      <c r="B4" s="91" t="s">
        <v>58</v>
      </c>
      <c r="C4" s="91"/>
      <c r="D4" s="91"/>
      <c r="E4" s="91"/>
      <c r="F4" s="91"/>
      <c r="G4" s="91"/>
      <c r="H4" s="91"/>
      <c r="I4" s="91"/>
      <c r="J4" s="91"/>
      <c r="K4" s="91"/>
    </row>
    <row r="5" spans="2:21" ht="32.450000000000003" customHeight="1" x14ac:dyDescent="0.25">
      <c r="B5" s="433" t="str">
        <f>IF('Cover Page'!P7="Français","•Possibilités d’apprentissage et de perfectionnement professionnel qui s’harmonisent avec les règlements de 2014 de la Loi sur la garde d’enfants et la petite enfance et la politique du ministère.","•Professional learning and development opportunities that align with the Child Care and Early Years Act, 2014 regulations and ministry policy. ")</f>
        <v xml:space="preserve">•Professional learning and development opportunities that align with the Child Care and Early Years Act, 2014 regulations and ministry policy. </v>
      </c>
      <c r="C5" s="433"/>
      <c r="D5" s="433"/>
      <c r="E5" s="433"/>
      <c r="F5" s="433"/>
      <c r="G5" s="433"/>
      <c r="H5" s="433"/>
      <c r="I5" s="433"/>
      <c r="J5" s="433"/>
      <c r="K5" s="433"/>
    </row>
    <row r="6" spans="2:21" ht="19.5" customHeight="1" x14ac:dyDescent="0.25">
      <c r="B6" s="433" t="str">
        <f>IF('Cover Page'!P7="Français","•Possibilités d’apprentissage professionnel liées au programme qui correspondent aux points de vue et aux approches décrits dans Comment apprend-on? Pédagogie de l’Ontario pour la","•Program-related professional learning opportunities that align with the views and approaches outlined in How Does Learning Happen? Ontario’s Pedagogy for the Early Years, promote")</f>
        <v>•Program-related professional learning opportunities that align with the views and approaches outlined in How Does Learning Happen? Ontario’s Pedagogy for the Early Years, promote</v>
      </c>
      <c r="C6" s="433"/>
      <c r="D6" s="433"/>
      <c r="E6" s="433"/>
      <c r="F6" s="433"/>
      <c r="G6" s="433"/>
      <c r="H6" s="433"/>
      <c r="I6" s="433"/>
      <c r="J6" s="433"/>
      <c r="K6" s="433"/>
    </row>
    <row r="7" spans="2:21" ht="32.25" customHeight="1" x14ac:dyDescent="0.25">
      <c r="B7" s="433" t="str">
        <f>IF('Cover Page'!P7="Français","petite enfance en Ontario, promouvoir la pratique réflexive et l’enquête collaborative, et appuyer les nouvelles exigences réglementaires en vertu de la Loi sur la garde d’enfants et la petite enfance de 2014 ","reflective practice and collaborative inquiry, and support the new regulatory requirements under the Child Care and Early Years Act, 2014")</f>
        <v>reflective practice and collaborative inquiry, and support the new regulatory requirements under the Child Care and Early Years Act, 2014</v>
      </c>
      <c r="C7" s="433"/>
      <c r="D7" s="433"/>
      <c r="E7" s="433"/>
      <c r="F7" s="433"/>
      <c r="G7" s="433"/>
      <c r="H7" s="433"/>
      <c r="I7" s="433"/>
      <c r="J7" s="433"/>
      <c r="K7" s="433"/>
    </row>
    <row r="8" spans="2:21" ht="21" customHeight="1" x14ac:dyDescent="0.25">
      <c r="B8" s="91" t="str">
        <f>IF('Cover Page'!P7="Français","•Établissement de communautés de pratique d’apprentissage professionnel pour soutenir le personnel du programme de la petite enfance; possibilités d’apprentissage et de perfectionnement ","•Establishment of professional learning communities of practice to support early years program staff; professional learning and development opportunities related to child care program")</f>
        <v>•Establishment of professional learning communities of practice to support early years program staff; professional learning and development opportunities related to child care program</v>
      </c>
      <c r="C8" s="91"/>
      <c r="D8" s="91"/>
      <c r="E8" s="91"/>
      <c r="F8" s="91"/>
      <c r="G8" s="91"/>
      <c r="H8" s="91"/>
      <c r="I8" s="91"/>
      <c r="J8" s="91"/>
      <c r="K8" s="91"/>
    </row>
    <row r="9" spans="2:21" ht="16.5" x14ac:dyDescent="0.25">
      <c r="B9" s="91" t="str">
        <f>IF('Cover Page'!P7="Français","professionnel liées à l’administration des activités du programme de garde d’enfants","business administration ")</f>
        <v xml:space="preserve">business administration </v>
      </c>
      <c r="C9" s="91"/>
      <c r="D9" s="91"/>
      <c r="E9" s="91"/>
      <c r="F9" s="91"/>
      <c r="G9" s="91"/>
      <c r="H9" s="91"/>
      <c r="I9" s="91"/>
      <c r="J9" s="91"/>
      <c r="K9" s="91"/>
    </row>
    <row r="10" spans="2:21" ht="16.5" x14ac:dyDescent="0.25">
      <c r="B10" s="91" t="str">
        <f>IF('Cover Page'!P7="Français","•Possibilités d’apprentissage et de perfectionnement professionnel liées à la santé, à la sécurité et au bien-être des enfants ","•Professional learning and development opportunities related to the health, safety and well-being of children ")</f>
        <v xml:space="preserve">•Professional learning and development opportunities related to the health, safety and well-being of children </v>
      </c>
      <c r="C10" s="91"/>
      <c r="D10" s="91"/>
      <c r="E10" s="91"/>
      <c r="F10" s="91"/>
      <c r="G10" s="91"/>
      <c r="H10" s="91"/>
      <c r="I10" s="91"/>
      <c r="J10" s="91"/>
      <c r="K10" s="91"/>
    </row>
    <row r="11" spans="2:21" ht="16.5" x14ac:dyDescent="0.25">
      <c r="B11" s="91" t="str">
        <f>IF('Cover Page'!P7="Français","•Libérer du temps et des heures supplémentaires pour aider le personnel à participer aux occasions d’apprentissage et de perfectionnement professionnel","•Release time and overtime to support staff in participating in professional learning and development opportunities; and/or ")</f>
        <v xml:space="preserve">•Release time and overtime to support staff in participating in professional learning and development opportunities; and/or </v>
      </c>
      <c r="C11" s="91"/>
      <c r="D11" s="91"/>
      <c r="E11" s="91"/>
      <c r="F11" s="91"/>
      <c r="G11" s="91"/>
      <c r="H11" s="91"/>
      <c r="I11" s="91"/>
      <c r="J11" s="91"/>
      <c r="K11" s="91"/>
    </row>
    <row r="12" spans="2:21" ht="23.25" customHeight="1" x14ac:dyDescent="0.25">
      <c r="B12" s="194" t="str">
        <f>IF('Cover Page'!P7="Français","•Frais de déplacement pour appuyer la participation à des occasions d’apprentissage et de perfectionnement professionnel (les politiques relatives aux déplacements et à l’hébergement s’appliquent) ","•Travel costs to support attendance at professional learning and development opportunities (policies pertaining to travel and accommodation apply)")</f>
        <v>•Travel costs to support attendance at professional learning and development opportunities (policies pertaining to travel and accommodation apply)</v>
      </c>
      <c r="C12" s="91"/>
      <c r="D12" s="91"/>
      <c r="E12" s="91"/>
      <c r="F12" s="91"/>
      <c r="G12" s="91"/>
      <c r="H12" s="91"/>
      <c r="I12" s="91"/>
      <c r="J12" s="91"/>
      <c r="K12" s="91"/>
    </row>
    <row r="15" spans="2:21" ht="17.25" thickBot="1" x14ac:dyDescent="0.3">
      <c r="B15" s="366" t="str">
        <f>'Cover Page'!B7</f>
        <v>Name of Operator</v>
      </c>
      <c r="C15" s="366"/>
      <c r="D15" s="109">
        <f>'Cover Page'!E7</f>
        <v>0</v>
      </c>
      <c r="E15" s="94"/>
      <c r="F15" s="94"/>
    </row>
    <row r="16" spans="2:21" ht="16.5" x14ac:dyDescent="0.25">
      <c r="B16" s="91"/>
      <c r="C16" s="91"/>
      <c r="F16" s="16"/>
      <c r="K16" s="119"/>
    </row>
    <row r="17" spans="1:23" ht="17.25" thickBot="1" x14ac:dyDescent="0.3">
      <c r="B17" s="93" t="str">
        <f>'Cover Page'!B9</f>
        <v>Contact Person</v>
      </c>
      <c r="C17" s="93"/>
      <c r="D17" s="109">
        <f>'Cover Page'!E9</f>
        <v>0</v>
      </c>
      <c r="E17" s="94"/>
      <c r="F17" s="94"/>
    </row>
    <row r="18" spans="1:23" ht="16.5" x14ac:dyDescent="0.25">
      <c r="B18" s="91"/>
      <c r="C18" s="91"/>
      <c r="L18" s="15"/>
    </row>
    <row r="19" spans="1:23" ht="17.25" thickBot="1" x14ac:dyDescent="0.3">
      <c r="B19" s="93" t="str">
        <f>IF('Cover Page'!P7="Français","date de formation","Training Date")</f>
        <v>Training Date</v>
      </c>
      <c r="C19" s="93"/>
      <c r="D19" s="495"/>
      <c r="E19" s="495"/>
      <c r="F19" s="495"/>
      <c r="G19" t="s">
        <v>25</v>
      </c>
    </row>
    <row r="20" spans="1:23" ht="16.5" x14ac:dyDescent="0.25">
      <c r="B20" s="91"/>
      <c r="C20" s="91"/>
    </row>
    <row r="21" spans="1:23" ht="17.25" thickBot="1" x14ac:dyDescent="0.3">
      <c r="B21" s="93" t="str">
        <f>IF('Cover Page'!P7="Français","Nom du cours","Training Course Name")</f>
        <v>Training Course Name</v>
      </c>
      <c r="C21" s="93"/>
      <c r="D21" s="496"/>
      <c r="E21" s="496"/>
      <c r="F21" s="496"/>
      <c r="G21" s="91" t="str">
        <f>IF('Cover Page'!P7="Français","(Une preuve d'achèvement peut être exigée sur demande)","(Proof of completion may be required upon request)")</f>
        <v>(Proof of completion may be required upon request)</v>
      </c>
      <c r="H21" s="91"/>
      <c r="I21" s="91"/>
      <c r="J21" s="91"/>
    </row>
    <row r="22" spans="1:23" ht="16.5" x14ac:dyDescent="0.25">
      <c r="B22" s="91"/>
      <c r="C22" s="91"/>
    </row>
    <row r="23" spans="1:23" ht="17.25" thickBot="1" x14ac:dyDescent="0.3">
      <c r="B23" s="91" t="str">
        <f>IF('Cover Page'!P7="Français","Heure de début et de fin","Start and End Time")</f>
        <v>Start and End Time</v>
      </c>
      <c r="C23" s="91"/>
      <c r="D23" s="496"/>
      <c r="E23" s="496"/>
      <c r="F23" s="496"/>
    </row>
    <row r="26" spans="1:23" ht="15.75" customHeight="1" thickBot="1" x14ac:dyDescent="0.3">
      <c r="B26" s="325"/>
      <c r="C26" s="326"/>
      <c r="D26" s="327"/>
      <c r="E26" s="327"/>
      <c r="F26" s="327"/>
      <c r="G26" s="327"/>
      <c r="H26" s="327"/>
      <c r="I26" s="327"/>
      <c r="J26" s="327"/>
      <c r="K26" s="327"/>
      <c r="L26" s="327"/>
      <c r="M26" s="328"/>
      <c r="N26" s="328"/>
      <c r="O26" s="328"/>
      <c r="P26" s="328"/>
      <c r="Q26" s="328"/>
      <c r="R26" s="328"/>
      <c r="S26" s="327"/>
      <c r="T26" s="329"/>
      <c r="U26" s="329"/>
      <c r="V26" s="329"/>
      <c r="W26" s="32"/>
    </row>
    <row r="27" spans="1:23" ht="141.75" customHeight="1" thickBot="1" x14ac:dyDescent="0.3">
      <c r="A27" s="141" t="s">
        <v>24</v>
      </c>
      <c r="B27" s="19"/>
      <c r="C27" s="20" t="str">
        <f>IF('Cover Page'!P7="Français","Nom du participant","Name of Participant")</f>
        <v>Name of Participant</v>
      </c>
      <c r="D27" s="175" t="s">
        <v>26</v>
      </c>
      <c r="E27" s="162" t="str">
        <f>IF('Cover Page'!P7="Français","Base $ par heure","Base $ per Hour")</f>
        <v>Base $ per Hour</v>
      </c>
      <c r="F27" s="171" t="str">
        <f>IF('Cover Page'!P7="Français","# Nombre d'heures (sans compter la pause déjeuner)","# of Hour (Not including Lunch Break)")</f>
        <v># of Hour (Not including Lunch Break)</v>
      </c>
      <c r="G27" s="162" t="str">
        <f>IF('Cover Page'!P7="Français","% Prestations (ne peut excéder 17,5 %)","% Benefits (Cannot exceed 17.5%)")</f>
        <v>% Benefits (Cannot exceed 17.5%)</v>
      </c>
      <c r="H27" s="162" t="str">
        <f>IF('Cover Page'!P7="Français","Personnel de suppléance requis (si oui, compléter le tableau des salaires ci-dessous)","Supply Staff Required? (If yes, complete wage table below)")</f>
        <v>Supply Staff Required? (If yes, complete wage table below)</v>
      </c>
      <c r="I27" s="203" t="str">
        <f>IF('Cover Page'!P7="Français","NNombre d'enfants d'âge poupon, de bambins et préscolaire soutenus par la demande de financemen","Number of Infant, Toddler &amp; Preschool Children Supported with this funding request")</f>
        <v>Number of Infant, Toddler &amp; Preschool Children Supported with this funding request</v>
      </c>
      <c r="J27" s="176" t="str">
        <f>IF('Cover Page'!P7="Français","Nombre d'enfants parascolaire soutenus par la demande de financement","Number of Kindegarten children Supported with this funding request")</f>
        <v>Number of Kindegarten children Supported with this funding request</v>
      </c>
      <c r="K27" s="177" t="str">
        <f>IF('Cover Page'!P7="Français","Nombre d'enfants d'âge scolaire soutenus par la demande de financement","Number of School Aged Children Supported with this funding request")</f>
        <v>Number of School Aged Children Supported with this funding request</v>
      </c>
      <c r="L27" s="162" t="str">
        <f>IF('Cover Page'!P7="Français","Frais d'inscription, y compris la TVH","Registration Fee including HST")</f>
        <v>Registration Fee including HST</v>
      </c>
      <c r="M27" s="162" t="str">
        <f>IF('Cover Page'!P7="Français","Frais d'inscription TVH","Registration Fee HST")</f>
        <v>Registration Fee HST</v>
      </c>
      <c r="N27" s="162" t="str">
        <f>IF('Cover Page'!P7="Français","Kilométrage (# de KM)","Mileage (# of KM's)")</f>
        <v>Mileage (# of KM's)</v>
      </c>
      <c r="O27" s="162" t="str">
        <f>IF('Cover Page'!P7="Français","Kilométrage (0,50/km)","Mileage (0.50/km)")</f>
        <v>Mileage (0.50/km)</v>
      </c>
      <c r="P27" s="161" t="str">
        <f>IF('Cover Page'!P7="Français","Frais de voyage avec TVH Sous-total","Travel Costs Subtotal Including HST")</f>
        <v>Travel Costs Subtotal Including HST</v>
      </c>
      <c r="Q27" s="161" t="str">
        <f>IF('Cover Page'!P7="Français","Frais de voyage 
TVH","Travel Costs HST")</f>
        <v>Travel Costs HST</v>
      </c>
      <c r="R27" s="162" t="str">
        <f>IF('Cover Page'!P7="Français","Autres coûts avec TVH Sous-total","Other costs Subtotal with HST")</f>
        <v>Other costs Subtotal with HST</v>
      </c>
      <c r="S27" s="162" t="str">
        <f>IF('Cover Page'!P7="Français","Autres coûts
TVH","Other costs HST")</f>
        <v>Other costs HST</v>
      </c>
      <c r="T27" s="171" t="str">
        <f>IF('Cover Page'!P7="Français","Sous-total avec TVH","Subtotal with HST")</f>
        <v>Subtotal with HST</v>
      </c>
      <c r="U27" s="172" t="str">
        <f>IF('Cover Page'!P7="Français","Montant de la TVH","HST Amount")</f>
        <v>HST Amount</v>
      </c>
      <c r="V27" s="162" t="str">
        <f>IF('Cover Page'!O7="Français","Montant admissible après application du remboursement de la TVH","Eligible Amount after HST Rebate applied")</f>
        <v>Eligible Amount after HST Rebate applied</v>
      </c>
      <c r="W27" s="318"/>
    </row>
    <row r="28" spans="1:23" ht="15.75" x14ac:dyDescent="0.25">
      <c r="B28" s="158"/>
      <c r="C28" s="159"/>
      <c r="D28" s="160"/>
      <c r="E28" s="160"/>
      <c r="F28" s="160"/>
      <c r="G28" s="173"/>
      <c r="H28" s="174"/>
      <c r="I28" s="174"/>
      <c r="J28" s="174"/>
      <c r="K28" s="174"/>
      <c r="L28" s="160"/>
      <c r="M28" s="163"/>
      <c r="N28" s="160"/>
      <c r="O28" s="160"/>
      <c r="P28" s="160"/>
      <c r="Q28" s="160"/>
      <c r="R28" s="160"/>
      <c r="S28" s="160"/>
      <c r="T28" s="160"/>
      <c r="U28" s="160"/>
      <c r="V28" s="160"/>
      <c r="W28" s="320"/>
    </row>
    <row r="29" spans="1:23" ht="15.75" x14ac:dyDescent="0.25">
      <c r="A29" t="str">
        <f t="shared" ref="A29:A58" si="0">IF(C29&lt;&gt;"","Show","Hide")</f>
        <v>Hide</v>
      </c>
      <c r="B29" s="21">
        <v>1</v>
      </c>
      <c r="C29" s="50"/>
      <c r="D29" s="24"/>
      <c r="E29" s="24"/>
      <c r="F29" s="331"/>
      <c r="G29" s="338"/>
      <c r="H29" s="33"/>
      <c r="I29" s="343"/>
      <c r="J29" s="343"/>
      <c r="K29" s="343"/>
      <c r="L29" s="342">
        <v>0</v>
      </c>
      <c r="M29" s="275"/>
      <c r="N29" s="164"/>
      <c r="O29" s="186">
        <f>SUM(N29)*0.5</f>
        <v>0</v>
      </c>
      <c r="P29" s="276">
        <v>0</v>
      </c>
      <c r="Q29" s="276">
        <v>0</v>
      </c>
      <c r="R29" s="187">
        <v>0</v>
      </c>
      <c r="S29" s="276">
        <v>0</v>
      </c>
      <c r="T29" s="185">
        <f>SUM(L29+P29+R29+O29)+((E29*F29*G29)+(E29*F29))</f>
        <v>0</v>
      </c>
      <c r="U29" s="185">
        <f>SUM(Q29,S29,M29)</f>
        <v>0</v>
      </c>
      <c r="V29" s="25">
        <f>IF('Cover Page'!$P$11="yes / oui",(U29*(1-0.6969))+(T29-U29),T29)</f>
        <v>0</v>
      </c>
      <c r="W29" s="319"/>
    </row>
    <row r="30" spans="1:23" ht="15.75" x14ac:dyDescent="0.25">
      <c r="A30" t="str">
        <f t="shared" si="0"/>
        <v>Hide</v>
      </c>
      <c r="B30" s="21">
        <v>2</v>
      </c>
      <c r="C30" s="50"/>
      <c r="D30" s="24"/>
      <c r="E30" s="63"/>
      <c r="F30" s="332"/>
      <c r="G30" s="339"/>
      <c r="H30" s="61"/>
      <c r="I30" s="343"/>
      <c r="J30" s="343"/>
      <c r="K30" s="343"/>
      <c r="L30" s="342">
        <v>0</v>
      </c>
      <c r="M30" s="275"/>
      <c r="N30" s="165"/>
      <c r="O30" s="186">
        <f t="shared" ref="O30:O58" si="1">SUM(N30)*0.5</f>
        <v>0</v>
      </c>
      <c r="P30" s="276">
        <v>0</v>
      </c>
      <c r="Q30" s="276">
        <v>0</v>
      </c>
      <c r="R30" s="187">
        <v>0</v>
      </c>
      <c r="S30" s="276">
        <v>0</v>
      </c>
      <c r="T30" s="185">
        <f t="shared" ref="T30:T58" si="2">SUM(L30+P30+R30+O30)+((E30*F30*G30)+(E30*F30))</f>
        <v>0</v>
      </c>
      <c r="U30" s="185">
        <f t="shared" ref="U30:U58" si="3">SUM(Q30,S30,M30)</f>
        <v>0</v>
      </c>
      <c r="V30" s="25">
        <f>IF('Cover Page'!$P$11="yes / oui",(U30*(1-0.6969))+(T30-U30),T30)</f>
        <v>0</v>
      </c>
      <c r="W30" s="319"/>
    </row>
    <row r="31" spans="1:23" ht="15.75" x14ac:dyDescent="0.25">
      <c r="A31" t="str">
        <f t="shared" si="0"/>
        <v>Hide</v>
      </c>
      <c r="B31" s="21">
        <v>3</v>
      </c>
      <c r="C31" s="50"/>
      <c r="D31" s="24"/>
      <c r="E31" s="64"/>
      <c r="F31" s="333"/>
      <c r="G31" s="339"/>
      <c r="H31" s="139"/>
      <c r="I31" s="343"/>
      <c r="J31" s="343"/>
      <c r="K31" s="343"/>
      <c r="L31" s="342">
        <v>0</v>
      </c>
      <c r="M31" s="275"/>
      <c r="N31" s="166"/>
      <c r="O31" s="186">
        <f t="shared" si="1"/>
        <v>0</v>
      </c>
      <c r="P31" s="276">
        <v>0</v>
      </c>
      <c r="Q31" s="276">
        <v>0</v>
      </c>
      <c r="R31" s="187">
        <v>0</v>
      </c>
      <c r="S31" s="276">
        <v>0</v>
      </c>
      <c r="T31" s="185">
        <f t="shared" si="2"/>
        <v>0</v>
      </c>
      <c r="U31" s="185">
        <f t="shared" si="3"/>
        <v>0</v>
      </c>
      <c r="V31" s="25">
        <f>IF('Cover Page'!$P$11="yes / oui",(U31*(1-0.6969))+(T31-U31),T31)</f>
        <v>0</v>
      </c>
      <c r="W31" s="319"/>
    </row>
    <row r="32" spans="1:23" ht="15.75" x14ac:dyDescent="0.25">
      <c r="A32" t="str">
        <f t="shared" si="0"/>
        <v>Hide</v>
      </c>
      <c r="B32" s="21">
        <v>4</v>
      </c>
      <c r="C32" s="50"/>
      <c r="D32" s="24"/>
      <c r="E32" s="63"/>
      <c r="F32" s="332"/>
      <c r="G32" s="339"/>
      <c r="H32" s="61"/>
      <c r="I32" s="343"/>
      <c r="J32" s="343"/>
      <c r="K32" s="343"/>
      <c r="L32" s="342">
        <v>0</v>
      </c>
      <c r="M32" s="275"/>
      <c r="N32" s="165"/>
      <c r="O32" s="186">
        <f t="shared" si="1"/>
        <v>0</v>
      </c>
      <c r="P32" s="276">
        <v>0</v>
      </c>
      <c r="Q32" s="276">
        <v>0</v>
      </c>
      <c r="R32" s="187">
        <v>0</v>
      </c>
      <c r="S32" s="276">
        <v>0</v>
      </c>
      <c r="T32" s="185">
        <f t="shared" si="2"/>
        <v>0</v>
      </c>
      <c r="U32" s="185">
        <f t="shared" si="3"/>
        <v>0</v>
      </c>
      <c r="V32" s="25">
        <f>IF('Cover Page'!$P$11="yes / oui",(U32*(1-0.6969))+(T32-U32),T32)</f>
        <v>0</v>
      </c>
      <c r="W32" s="319"/>
    </row>
    <row r="33" spans="1:23" ht="15.75" x14ac:dyDescent="0.25">
      <c r="A33" t="str">
        <f t="shared" si="0"/>
        <v>Hide</v>
      </c>
      <c r="B33" s="21">
        <v>5</v>
      </c>
      <c r="C33" s="50"/>
      <c r="D33" s="24"/>
      <c r="E33" s="63"/>
      <c r="F33" s="332"/>
      <c r="G33" s="339"/>
      <c r="H33" s="61"/>
      <c r="I33" s="343"/>
      <c r="J33" s="343"/>
      <c r="K33" s="343"/>
      <c r="L33" s="342">
        <v>0</v>
      </c>
      <c r="M33" s="275"/>
      <c r="N33" s="165"/>
      <c r="O33" s="186">
        <f t="shared" si="1"/>
        <v>0</v>
      </c>
      <c r="P33" s="276">
        <v>0</v>
      </c>
      <c r="Q33" s="276">
        <v>0</v>
      </c>
      <c r="R33" s="187">
        <v>0</v>
      </c>
      <c r="S33" s="276">
        <v>0</v>
      </c>
      <c r="T33" s="185">
        <f t="shared" si="2"/>
        <v>0</v>
      </c>
      <c r="U33" s="185">
        <f>SUM(Q33,S33,M33)</f>
        <v>0</v>
      </c>
      <c r="V33" s="25">
        <f>IF('Cover Page'!$P$11="yes / oui",(U33*(1-0.6969))+(T33-U33),T33)</f>
        <v>0</v>
      </c>
      <c r="W33" s="319"/>
    </row>
    <row r="34" spans="1:23" ht="15.75" x14ac:dyDescent="0.25">
      <c r="A34" t="str">
        <f t="shared" si="0"/>
        <v>Hide</v>
      </c>
      <c r="B34" s="21">
        <v>6</v>
      </c>
      <c r="C34" s="50"/>
      <c r="D34" s="24"/>
      <c r="E34" s="63"/>
      <c r="F34" s="332"/>
      <c r="G34" s="339"/>
      <c r="H34" s="61"/>
      <c r="I34" s="343"/>
      <c r="J34" s="343"/>
      <c r="K34" s="343"/>
      <c r="L34" s="342">
        <v>0</v>
      </c>
      <c r="M34" s="275"/>
      <c r="N34" s="165"/>
      <c r="O34" s="186">
        <f t="shared" si="1"/>
        <v>0</v>
      </c>
      <c r="P34" s="276">
        <v>0</v>
      </c>
      <c r="Q34" s="276">
        <v>0</v>
      </c>
      <c r="R34" s="187">
        <v>0</v>
      </c>
      <c r="S34" s="276">
        <v>0</v>
      </c>
      <c r="T34" s="185">
        <f t="shared" si="2"/>
        <v>0</v>
      </c>
      <c r="U34" s="185">
        <f t="shared" si="3"/>
        <v>0</v>
      </c>
      <c r="V34" s="25">
        <f>IF('Cover Page'!$P$11="yes / oui",(U34*(1-0.6969))+(T34-U34),T34)</f>
        <v>0</v>
      </c>
      <c r="W34" s="319"/>
    </row>
    <row r="35" spans="1:23" ht="15.75" x14ac:dyDescent="0.25">
      <c r="A35" t="str">
        <f t="shared" si="0"/>
        <v>Hide</v>
      </c>
      <c r="B35" s="21">
        <v>7</v>
      </c>
      <c r="C35" s="50"/>
      <c r="D35" s="24"/>
      <c r="E35" s="63"/>
      <c r="F35" s="332"/>
      <c r="G35" s="339"/>
      <c r="H35" s="61"/>
      <c r="I35" s="343"/>
      <c r="J35" s="343"/>
      <c r="K35" s="343"/>
      <c r="L35" s="342">
        <v>0</v>
      </c>
      <c r="M35" s="275"/>
      <c r="N35" s="165"/>
      <c r="O35" s="186">
        <f t="shared" si="1"/>
        <v>0</v>
      </c>
      <c r="P35" s="276">
        <v>0</v>
      </c>
      <c r="Q35" s="276">
        <v>0</v>
      </c>
      <c r="R35" s="187">
        <v>0</v>
      </c>
      <c r="S35" s="276">
        <v>0</v>
      </c>
      <c r="T35" s="185">
        <f t="shared" si="2"/>
        <v>0</v>
      </c>
      <c r="U35" s="185">
        <f t="shared" si="3"/>
        <v>0</v>
      </c>
      <c r="V35" s="25">
        <f>IF('Cover Page'!$P$11="yes / oui",(U35*(1-0.6969))+(T35-U35),T35)</f>
        <v>0</v>
      </c>
      <c r="W35" s="319"/>
    </row>
    <row r="36" spans="1:23" ht="15.75" x14ac:dyDescent="0.25">
      <c r="A36" t="str">
        <f t="shared" si="0"/>
        <v>Hide</v>
      </c>
      <c r="B36" s="21">
        <v>8</v>
      </c>
      <c r="C36" s="50"/>
      <c r="D36" s="24"/>
      <c r="E36" s="63"/>
      <c r="F36" s="332"/>
      <c r="G36" s="339"/>
      <c r="H36" s="61"/>
      <c r="I36" s="343"/>
      <c r="J36" s="343"/>
      <c r="K36" s="343"/>
      <c r="L36" s="342">
        <v>0</v>
      </c>
      <c r="M36" s="275"/>
      <c r="N36" s="165"/>
      <c r="O36" s="186">
        <f t="shared" si="1"/>
        <v>0</v>
      </c>
      <c r="P36" s="276">
        <v>0</v>
      </c>
      <c r="Q36" s="276">
        <v>0</v>
      </c>
      <c r="R36" s="187">
        <v>0</v>
      </c>
      <c r="S36" s="276">
        <v>0</v>
      </c>
      <c r="T36" s="185">
        <f t="shared" si="2"/>
        <v>0</v>
      </c>
      <c r="U36" s="185">
        <f t="shared" si="3"/>
        <v>0</v>
      </c>
      <c r="V36" s="25">
        <f>IF('Cover Page'!$P$11="yes / oui",(U36*(1-0.6969))+(T36-U36),T36)</f>
        <v>0</v>
      </c>
      <c r="W36" s="319"/>
    </row>
    <row r="37" spans="1:23" ht="15.75" x14ac:dyDescent="0.25">
      <c r="A37" t="str">
        <f t="shared" si="0"/>
        <v>Hide</v>
      </c>
      <c r="B37" s="21">
        <v>9</v>
      </c>
      <c r="C37" s="50"/>
      <c r="D37" s="24"/>
      <c r="E37" s="63"/>
      <c r="F37" s="332"/>
      <c r="G37" s="339"/>
      <c r="H37" s="61"/>
      <c r="I37" s="343"/>
      <c r="J37" s="343"/>
      <c r="K37" s="343"/>
      <c r="L37" s="342">
        <v>0</v>
      </c>
      <c r="M37" s="275"/>
      <c r="N37" s="165"/>
      <c r="O37" s="186">
        <f t="shared" si="1"/>
        <v>0</v>
      </c>
      <c r="P37" s="276">
        <v>0</v>
      </c>
      <c r="Q37" s="276">
        <v>0</v>
      </c>
      <c r="R37" s="187">
        <v>0</v>
      </c>
      <c r="S37" s="276">
        <v>0</v>
      </c>
      <c r="T37" s="185">
        <f t="shared" si="2"/>
        <v>0</v>
      </c>
      <c r="U37" s="185">
        <f t="shared" si="3"/>
        <v>0</v>
      </c>
      <c r="V37" s="25">
        <f>IF('Cover Page'!$P$11="yes / oui",(U37*(1-0.6969))+(T37-U37),T37)</f>
        <v>0</v>
      </c>
      <c r="W37" s="319"/>
    </row>
    <row r="38" spans="1:23" ht="15.75" x14ac:dyDescent="0.25">
      <c r="A38" t="str">
        <f t="shared" si="0"/>
        <v>Hide</v>
      </c>
      <c r="B38" s="21">
        <v>10</v>
      </c>
      <c r="C38" s="50"/>
      <c r="D38" s="24"/>
      <c r="E38" s="63"/>
      <c r="F38" s="332"/>
      <c r="G38" s="339"/>
      <c r="H38" s="61"/>
      <c r="I38" s="343"/>
      <c r="J38" s="343"/>
      <c r="K38" s="343"/>
      <c r="L38" s="342">
        <v>0</v>
      </c>
      <c r="M38" s="275"/>
      <c r="N38" s="165"/>
      <c r="O38" s="186">
        <f t="shared" si="1"/>
        <v>0</v>
      </c>
      <c r="P38" s="276">
        <v>0</v>
      </c>
      <c r="Q38" s="276">
        <v>0</v>
      </c>
      <c r="R38" s="187">
        <v>0</v>
      </c>
      <c r="S38" s="276">
        <v>0</v>
      </c>
      <c r="T38" s="185">
        <f t="shared" si="2"/>
        <v>0</v>
      </c>
      <c r="U38" s="185">
        <f t="shared" si="3"/>
        <v>0</v>
      </c>
      <c r="V38" s="25">
        <f>IF('Cover Page'!$P$11="yes / oui",(U38*(1-0.6969))+(T38-U38),T38)</f>
        <v>0</v>
      </c>
      <c r="W38" s="319"/>
    </row>
    <row r="39" spans="1:23" ht="15.75" x14ac:dyDescent="0.25">
      <c r="A39" t="str">
        <f t="shared" si="0"/>
        <v>Hide</v>
      </c>
      <c r="B39" s="21">
        <v>11</v>
      </c>
      <c r="C39" s="50"/>
      <c r="D39" s="24"/>
      <c r="E39" s="65"/>
      <c r="F39" s="334"/>
      <c r="G39" s="338"/>
      <c r="H39" s="46"/>
      <c r="I39" s="343"/>
      <c r="J39" s="343"/>
      <c r="K39" s="343"/>
      <c r="L39" s="342">
        <v>0</v>
      </c>
      <c r="M39" s="275"/>
      <c r="N39" s="167"/>
      <c r="O39" s="186">
        <f t="shared" si="1"/>
        <v>0</v>
      </c>
      <c r="P39" s="276">
        <v>0</v>
      </c>
      <c r="Q39" s="276">
        <v>0</v>
      </c>
      <c r="R39" s="187">
        <v>0</v>
      </c>
      <c r="S39" s="276">
        <v>0</v>
      </c>
      <c r="T39" s="185">
        <f t="shared" si="2"/>
        <v>0</v>
      </c>
      <c r="U39" s="185">
        <f t="shared" si="3"/>
        <v>0</v>
      </c>
      <c r="V39" s="25">
        <f>IF('Cover Page'!$P$11="yes / oui",(U39*(1-0.6969))+(T39-U39),T39)</f>
        <v>0</v>
      </c>
      <c r="W39" s="319"/>
    </row>
    <row r="40" spans="1:23" ht="15.75" x14ac:dyDescent="0.25">
      <c r="A40" t="str">
        <f t="shared" si="0"/>
        <v>Hide</v>
      </c>
      <c r="B40" s="21">
        <v>12</v>
      </c>
      <c r="C40" s="50"/>
      <c r="D40" s="24"/>
      <c r="E40" s="65"/>
      <c r="F40" s="334"/>
      <c r="G40" s="338"/>
      <c r="H40" s="46"/>
      <c r="I40" s="343"/>
      <c r="J40" s="343"/>
      <c r="K40" s="343"/>
      <c r="L40" s="342">
        <v>0</v>
      </c>
      <c r="M40" s="275"/>
      <c r="N40" s="167"/>
      <c r="O40" s="186">
        <f t="shared" si="1"/>
        <v>0</v>
      </c>
      <c r="P40" s="276">
        <v>0</v>
      </c>
      <c r="Q40" s="276">
        <v>0</v>
      </c>
      <c r="R40" s="187">
        <v>0</v>
      </c>
      <c r="S40" s="276">
        <v>0</v>
      </c>
      <c r="T40" s="185">
        <f t="shared" si="2"/>
        <v>0</v>
      </c>
      <c r="U40" s="185">
        <f t="shared" si="3"/>
        <v>0</v>
      </c>
      <c r="V40" s="25">
        <f>IF('Cover Page'!$P$11="yes / oui",(U40*(1-0.6969))+(T40-U40),T40)</f>
        <v>0</v>
      </c>
      <c r="W40" s="319"/>
    </row>
    <row r="41" spans="1:23" ht="15.75" x14ac:dyDescent="0.25">
      <c r="A41" t="str">
        <f t="shared" si="0"/>
        <v>Hide</v>
      </c>
      <c r="B41" s="21">
        <v>13</v>
      </c>
      <c r="C41" s="50"/>
      <c r="D41" s="24"/>
      <c r="E41" s="65"/>
      <c r="F41" s="334"/>
      <c r="G41" s="338"/>
      <c r="H41" s="46"/>
      <c r="I41" s="343"/>
      <c r="J41" s="343"/>
      <c r="K41" s="343"/>
      <c r="L41" s="342">
        <v>0</v>
      </c>
      <c r="M41" s="275"/>
      <c r="N41" s="167"/>
      <c r="O41" s="186">
        <f t="shared" si="1"/>
        <v>0</v>
      </c>
      <c r="P41" s="276">
        <v>0</v>
      </c>
      <c r="Q41" s="276">
        <v>0</v>
      </c>
      <c r="R41" s="187">
        <v>0</v>
      </c>
      <c r="S41" s="276">
        <v>0</v>
      </c>
      <c r="T41" s="185">
        <f t="shared" si="2"/>
        <v>0</v>
      </c>
      <c r="U41" s="185">
        <f t="shared" si="3"/>
        <v>0</v>
      </c>
      <c r="V41" s="25">
        <f>IF('Cover Page'!$P$11="yes / oui",(U41*(1-0.6969))+(T41-U41),T41)</f>
        <v>0</v>
      </c>
      <c r="W41" s="319"/>
    </row>
    <row r="42" spans="1:23" ht="15.75" x14ac:dyDescent="0.25">
      <c r="A42" t="str">
        <f t="shared" si="0"/>
        <v>Hide</v>
      </c>
      <c r="B42" s="21">
        <v>14</v>
      </c>
      <c r="C42" s="50"/>
      <c r="D42" s="24"/>
      <c r="E42" s="66"/>
      <c r="F42" s="335"/>
      <c r="G42" s="338"/>
      <c r="H42" s="45"/>
      <c r="I42" s="344"/>
      <c r="J42" s="343"/>
      <c r="K42" s="343"/>
      <c r="L42" s="342">
        <v>0</v>
      </c>
      <c r="M42" s="275"/>
      <c r="N42" s="168"/>
      <c r="O42" s="186">
        <f t="shared" si="1"/>
        <v>0</v>
      </c>
      <c r="P42" s="276">
        <v>0</v>
      </c>
      <c r="Q42" s="276">
        <v>0</v>
      </c>
      <c r="R42" s="187">
        <v>0</v>
      </c>
      <c r="S42" s="276">
        <v>0</v>
      </c>
      <c r="T42" s="185">
        <f t="shared" si="2"/>
        <v>0</v>
      </c>
      <c r="U42" s="185">
        <f t="shared" si="3"/>
        <v>0</v>
      </c>
      <c r="V42" s="25">
        <f>IF('Cover Page'!$P$11="yes / oui",(U42*(1-0.6969))+(T42-U42),T42)</f>
        <v>0</v>
      </c>
      <c r="W42" s="319"/>
    </row>
    <row r="43" spans="1:23" ht="15.75" x14ac:dyDescent="0.25">
      <c r="A43" t="str">
        <f t="shared" si="0"/>
        <v>Hide</v>
      </c>
      <c r="B43" s="21">
        <v>15</v>
      </c>
      <c r="C43" s="50"/>
      <c r="D43" s="24"/>
      <c r="E43" s="65"/>
      <c r="F43" s="334"/>
      <c r="G43" s="338"/>
      <c r="H43" s="46"/>
      <c r="I43" s="343"/>
      <c r="J43" s="343"/>
      <c r="K43" s="343"/>
      <c r="L43" s="342">
        <v>0</v>
      </c>
      <c r="M43" s="275"/>
      <c r="N43" s="167"/>
      <c r="O43" s="186">
        <f t="shared" si="1"/>
        <v>0</v>
      </c>
      <c r="P43" s="276">
        <v>0</v>
      </c>
      <c r="Q43" s="276">
        <v>0</v>
      </c>
      <c r="R43" s="187">
        <v>0</v>
      </c>
      <c r="S43" s="276">
        <v>0</v>
      </c>
      <c r="T43" s="185">
        <f t="shared" si="2"/>
        <v>0</v>
      </c>
      <c r="U43" s="185">
        <f t="shared" si="3"/>
        <v>0</v>
      </c>
      <c r="V43" s="25">
        <f>IF('Cover Page'!$P$11="yes / oui",(U43*(1-0.6969))+(T43-U43),T43)</f>
        <v>0</v>
      </c>
      <c r="W43" s="319"/>
    </row>
    <row r="44" spans="1:23" ht="15.75" x14ac:dyDescent="0.25">
      <c r="A44" t="str">
        <f t="shared" si="0"/>
        <v>Hide</v>
      </c>
      <c r="B44" s="21">
        <v>16</v>
      </c>
      <c r="C44" s="50"/>
      <c r="D44" s="24"/>
      <c r="E44" s="65"/>
      <c r="F44" s="334"/>
      <c r="G44" s="338"/>
      <c r="H44" s="46"/>
      <c r="I44" s="343"/>
      <c r="J44" s="343"/>
      <c r="K44" s="343"/>
      <c r="L44" s="342">
        <v>0</v>
      </c>
      <c r="M44" s="275"/>
      <c r="N44" s="167"/>
      <c r="O44" s="186">
        <f t="shared" si="1"/>
        <v>0</v>
      </c>
      <c r="P44" s="276">
        <v>0</v>
      </c>
      <c r="Q44" s="276">
        <v>0</v>
      </c>
      <c r="R44" s="187">
        <v>0</v>
      </c>
      <c r="S44" s="276">
        <v>0</v>
      </c>
      <c r="T44" s="185">
        <f t="shared" si="2"/>
        <v>0</v>
      </c>
      <c r="U44" s="185">
        <f t="shared" si="3"/>
        <v>0</v>
      </c>
      <c r="V44" s="25">
        <f>IF('Cover Page'!$P$11="yes / oui",(U44*(1-0.6969))+(T44-U44),T44)</f>
        <v>0</v>
      </c>
      <c r="W44" s="319"/>
    </row>
    <row r="45" spans="1:23" ht="15.75" x14ac:dyDescent="0.25">
      <c r="A45" t="str">
        <f t="shared" si="0"/>
        <v>Hide</v>
      </c>
      <c r="B45" s="21">
        <v>17</v>
      </c>
      <c r="C45" s="50"/>
      <c r="D45" s="24"/>
      <c r="E45" s="65"/>
      <c r="F45" s="334"/>
      <c r="G45" s="338"/>
      <c r="H45" s="46"/>
      <c r="I45" s="343"/>
      <c r="J45" s="343"/>
      <c r="K45" s="343"/>
      <c r="L45" s="342">
        <v>0</v>
      </c>
      <c r="M45" s="275"/>
      <c r="N45" s="167"/>
      <c r="O45" s="186">
        <f t="shared" si="1"/>
        <v>0</v>
      </c>
      <c r="P45" s="276">
        <v>0</v>
      </c>
      <c r="Q45" s="276">
        <v>0</v>
      </c>
      <c r="R45" s="187">
        <v>0</v>
      </c>
      <c r="S45" s="276">
        <v>0</v>
      </c>
      <c r="T45" s="185">
        <f t="shared" si="2"/>
        <v>0</v>
      </c>
      <c r="U45" s="185">
        <f t="shared" si="3"/>
        <v>0</v>
      </c>
      <c r="V45" s="25">
        <f>IF('Cover Page'!$P$11="yes / oui",(U45*(1-0.6969))+(T45-U45),T45)</f>
        <v>0</v>
      </c>
      <c r="W45" s="319"/>
    </row>
    <row r="46" spans="1:23" ht="15" customHeight="1" x14ac:dyDescent="0.25">
      <c r="A46" t="str">
        <f t="shared" si="0"/>
        <v>Hide</v>
      </c>
      <c r="B46" s="21">
        <v>18</v>
      </c>
      <c r="C46" s="50"/>
      <c r="D46" s="24"/>
      <c r="E46" s="65"/>
      <c r="F46" s="334"/>
      <c r="G46" s="338"/>
      <c r="H46" s="46"/>
      <c r="I46" s="343"/>
      <c r="J46" s="343"/>
      <c r="K46" s="343"/>
      <c r="L46" s="342">
        <v>0</v>
      </c>
      <c r="M46" s="275"/>
      <c r="N46" s="167"/>
      <c r="O46" s="186">
        <f t="shared" si="1"/>
        <v>0</v>
      </c>
      <c r="P46" s="276">
        <v>0</v>
      </c>
      <c r="Q46" s="276">
        <v>0</v>
      </c>
      <c r="R46" s="187">
        <v>0</v>
      </c>
      <c r="S46" s="276">
        <v>0</v>
      </c>
      <c r="T46" s="185">
        <f t="shared" si="2"/>
        <v>0</v>
      </c>
      <c r="U46" s="185">
        <f t="shared" si="3"/>
        <v>0</v>
      </c>
      <c r="V46" s="25">
        <f>IF('Cover Page'!$P$11="yes / oui",(U46*(1-0.6969))+(T46-U46),T46)</f>
        <v>0</v>
      </c>
      <c r="W46" s="319"/>
    </row>
    <row r="47" spans="1:23" ht="15.75" x14ac:dyDescent="0.25">
      <c r="A47" t="str">
        <f t="shared" si="0"/>
        <v>Hide</v>
      </c>
      <c r="B47" s="21">
        <v>19</v>
      </c>
      <c r="C47" s="50"/>
      <c r="D47" s="24"/>
      <c r="E47" s="65"/>
      <c r="F47" s="334"/>
      <c r="G47" s="338"/>
      <c r="H47" s="46"/>
      <c r="I47" s="343"/>
      <c r="J47" s="343"/>
      <c r="K47" s="343"/>
      <c r="L47" s="342">
        <v>0</v>
      </c>
      <c r="M47" s="275"/>
      <c r="N47" s="167"/>
      <c r="O47" s="186">
        <f t="shared" si="1"/>
        <v>0</v>
      </c>
      <c r="P47" s="276">
        <v>0</v>
      </c>
      <c r="Q47" s="276">
        <v>0</v>
      </c>
      <c r="R47" s="187">
        <v>0</v>
      </c>
      <c r="S47" s="276">
        <v>0</v>
      </c>
      <c r="T47" s="185">
        <f t="shared" si="2"/>
        <v>0</v>
      </c>
      <c r="U47" s="185">
        <f t="shared" si="3"/>
        <v>0</v>
      </c>
      <c r="V47" s="25">
        <f>IF('Cover Page'!$P$11="yes / oui",(U47*(1-0.6969))+(T47-U47),T47)</f>
        <v>0</v>
      </c>
      <c r="W47" s="319"/>
    </row>
    <row r="48" spans="1:23" ht="15.75" x14ac:dyDescent="0.25">
      <c r="A48" t="str">
        <f t="shared" si="0"/>
        <v>Hide</v>
      </c>
      <c r="B48" s="21">
        <v>20</v>
      </c>
      <c r="C48" s="50"/>
      <c r="D48" s="24"/>
      <c r="E48" s="65"/>
      <c r="F48" s="334"/>
      <c r="G48" s="338"/>
      <c r="H48" s="46"/>
      <c r="I48" s="343"/>
      <c r="J48" s="343"/>
      <c r="K48" s="343"/>
      <c r="L48" s="342">
        <v>0</v>
      </c>
      <c r="M48" s="275"/>
      <c r="N48" s="167"/>
      <c r="O48" s="186">
        <f t="shared" si="1"/>
        <v>0</v>
      </c>
      <c r="P48" s="276">
        <v>0</v>
      </c>
      <c r="Q48" s="276">
        <v>0</v>
      </c>
      <c r="R48" s="187">
        <v>0</v>
      </c>
      <c r="S48" s="276">
        <v>0</v>
      </c>
      <c r="T48" s="185">
        <f t="shared" si="2"/>
        <v>0</v>
      </c>
      <c r="U48" s="185">
        <f t="shared" si="3"/>
        <v>0</v>
      </c>
      <c r="V48" s="25">
        <f>IF('Cover Page'!$P$11="yes / oui",(U48*(1-0.6969))+(T48-U48),T48)</f>
        <v>0</v>
      </c>
      <c r="W48" s="319"/>
    </row>
    <row r="49" spans="1:23" ht="15.75" x14ac:dyDescent="0.25">
      <c r="A49" t="str">
        <f t="shared" si="0"/>
        <v>Hide</v>
      </c>
      <c r="B49" s="21">
        <v>21</v>
      </c>
      <c r="C49" s="50"/>
      <c r="D49" s="24"/>
      <c r="E49" s="65"/>
      <c r="F49" s="334"/>
      <c r="G49" s="338"/>
      <c r="H49" s="46"/>
      <c r="I49" s="343"/>
      <c r="J49" s="343"/>
      <c r="K49" s="343"/>
      <c r="L49" s="342">
        <v>0</v>
      </c>
      <c r="M49" s="275"/>
      <c r="N49" s="167"/>
      <c r="O49" s="186">
        <f t="shared" si="1"/>
        <v>0</v>
      </c>
      <c r="P49" s="276">
        <v>0</v>
      </c>
      <c r="Q49" s="276">
        <v>0</v>
      </c>
      <c r="R49" s="187">
        <v>0</v>
      </c>
      <c r="S49" s="276">
        <v>0</v>
      </c>
      <c r="T49" s="185">
        <f t="shared" si="2"/>
        <v>0</v>
      </c>
      <c r="U49" s="185">
        <f t="shared" si="3"/>
        <v>0</v>
      </c>
      <c r="V49" s="25">
        <f>IF('Cover Page'!$P$11="yes / oui",(U49*(1-0.6969))+(T49-U49),T49)</f>
        <v>0</v>
      </c>
      <c r="W49" s="319"/>
    </row>
    <row r="50" spans="1:23" ht="15.75" x14ac:dyDescent="0.25">
      <c r="A50" t="str">
        <f t="shared" si="0"/>
        <v>Hide</v>
      </c>
      <c r="B50" s="21">
        <v>22</v>
      </c>
      <c r="C50" s="50"/>
      <c r="D50" s="24"/>
      <c r="E50" s="65"/>
      <c r="F50" s="334"/>
      <c r="G50" s="338"/>
      <c r="H50" s="46"/>
      <c r="I50" s="343"/>
      <c r="J50" s="343"/>
      <c r="K50" s="343"/>
      <c r="L50" s="342">
        <v>0</v>
      </c>
      <c r="M50" s="275"/>
      <c r="N50" s="167"/>
      <c r="O50" s="186">
        <f t="shared" si="1"/>
        <v>0</v>
      </c>
      <c r="P50" s="276">
        <v>0</v>
      </c>
      <c r="Q50" s="276">
        <v>0</v>
      </c>
      <c r="R50" s="187">
        <v>0</v>
      </c>
      <c r="S50" s="276">
        <v>0</v>
      </c>
      <c r="T50" s="185">
        <f t="shared" si="2"/>
        <v>0</v>
      </c>
      <c r="U50" s="185">
        <f t="shared" si="3"/>
        <v>0</v>
      </c>
      <c r="V50" s="25">
        <f>IF('Cover Page'!$P$11="yes / oui",(U50*(1-0.6969))+(T50-U50),T50)</f>
        <v>0</v>
      </c>
      <c r="W50" s="319"/>
    </row>
    <row r="51" spans="1:23" ht="15.75" x14ac:dyDescent="0.25">
      <c r="A51" t="str">
        <f t="shared" si="0"/>
        <v>Hide</v>
      </c>
      <c r="B51" s="21">
        <v>23</v>
      </c>
      <c r="C51" s="50"/>
      <c r="D51" s="24"/>
      <c r="E51" s="65"/>
      <c r="F51" s="334"/>
      <c r="G51" s="338"/>
      <c r="H51" s="46"/>
      <c r="I51" s="343"/>
      <c r="J51" s="343"/>
      <c r="K51" s="343"/>
      <c r="L51" s="342">
        <v>0</v>
      </c>
      <c r="M51" s="275"/>
      <c r="N51" s="167"/>
      <c r="O51" s="186">
        <f t="shared" si="1"/>
        <v>0</v>
      </c>
      <c r="P51" s="276">
        <v>0</v>
      </c>
      <c r="Q51" s="276">
        <v>0</v>
      </c>
      <c r="R51" s="187">
        <v>0</v>
      </c>
      <c r="S51" s="276">
        <v>0</v>
      </c>
      <c r="T51" s="185">
        <f t="shared" si="2"/>
        <v>0</v>
      </c>
      <c r="U51" s="185">
        <f t="shared" si="3"/>
        <v>0</v>
      </c>
      <c r="V51" s="25">
        <f>IF('Cover Page'!$P$11="yes / oui",(U51*(1-0.6969))+(T51-U51),T51)</f>
        <v>0</v>
      </c>
      <c r="W51" s="319"/>
    </row>
    <row r="52" spans="1:23" ht="15.75" x14ac:dyDescent="0.25">
      <c r="A52" t="str">
        <f t="shared" si="0"/>
        <v>Hide</v>
      </c>
      <c r="B52" s="21">
        <v>24</v>
      </c>
      <c r="C52" s="50"/>
      <c r="D52" s="24"/>
      <c r="E52" s="65"/>
      <c r="F52" s="334"/>
      <c r="G52" s="338"/>
      <c r="H52" s="46"/>
      <c r="I52" s="343"/>
      <c r="J52" s="343"/>
      <c r="K52" s="343"/>
      <c r="L52" s="342">
        <v>0</v>
      </c>
      <c r="M52" s="275"/>
      <c r="N52" s="167"/>
      <c r="O52" s="186">
        <f t="shared" si="1"/>
        <v>0</v>
      </c>
      <c r="P52" s="276">
        <v>0</v>
      </c>
      <c r="Q52" s="276">
        <v>0</v>
      </c>
      <c r="R52" s="187">
        <v>0</v>
      </c>
      <c r="S52" s="276">
        <v>0</v>
      </c>
      <c r="T52" s="185">
        <f t="shared" si="2"/>
        <v>0</v>
      </c>
      <c r="U52" s="185">
        <f t="shared" si="3"/>
        <v>0</v>
      </c>
      <c r="V52" s="25">
        <f>IF('Cover Page'!$P$11="yes / oui",(U52*(1-0.6969))+(T52-U52),T52)</f>
        <v>0</v>
      </c>
      <c r="W52" s="319"/>
    </row>
    <row r="53" spans="1:23" ht="15.75" x14ac:dyDescent="0.25">
      <c r="A53" t="str">
        <f t="shared" si="0"/>
        <v>Hide</v>
      </c>
      <c r="B53" s="21">
        <v>25</v>
      </c>
      <c r="C53" s="50"/>
      <c r="D53" s="24"/>
      <c r="E53" s="65"/>
      <c r="F53" s="334"/>
      <c r="G53" s="338"/>
      <c r="H53" s="46"/>
      <c r="I53" s="343"/>
      <c r="J53" s="343"/>
      <c r="K53" s="343"/>
      <c r="L53" s="342">
        <v>0</v>
      </c>
      <c r="M53" s="275"/>
      <c r="N53" s="167"/>
      <c r="O53" s="186">
        <f t="shared" si="1"/>
        <v>0</v>
      </c>
      <c r="P53" s="276">
        <v>0</v>
      </c>
      <c r="Q53" s="276">
        <v>0</v>
      </c>
      <c r="R53" s="187">
        <v>0</v>
      </c>
      <c r="S53" s="276">
        <v>0</v>
      </c>
      <c r="T53" s="185">
        <f t="shared" si="2"/>
        <v>0</v>
      </c>
      <c r="U53" s="185">
        <f t="shared" si="3"/>
        <v>0</v>
      </c>
      <c r="V53" s="25">
        <f>IF('Cover Page'!$P$11="yes / oui",(U53*(1-0.6969))+(T53-U53),T53)</f>
        <v>0</v>
      </c>
      <c r="W53" s="319"/>
    </row>
    <row r="54" spans="1:23" ht="15.75" x14ac:dyDescent="0.25">
      <c r="A54" t="str">
        <f t="shared" si="0"/>
        <v>Hide</v>
      </c>
      <c r="B54" s="21">
        <v>26</v>
      </c>
      <c r="C54" s="50"/>
      <c r="D54" s="24"/>
      <c r="E54" s="65"/>
      <c r="F54" s="334"/>
      <c r="G54" s="338"/>
      <c r="H54" s="46"/>
      <c r="I54" s="343"/>
      <c r="J54" s="343"/>
      <c r="K54" s="343"/>
      <c r="L54" s="342">
        <v>0</v>
      </c>
      <c r="M54" s="275"/>
      <c r="N54" s="167"/>
      <c r="O54" s="186">
        <f t="shared" si="1"/>
        <v>0</v>
      </c>
      <c r="P54" s="276">
        <v>0</v>
      </c>
      <c r="Q54" s="276">
        <v>0</v>
      </c>
      <c r="R54" s="187">
        <v>0</v>
      </c>
      <c r="S54" s="276">
        <v>0</v>
      </c>
      <c r="T54" s="185">
        <f t="shared" si="2"/>
        <v>0</v>
      </c>
      <c r="U54" s="185">
        <f t="shared" si="3"/>
        <v>0</v>
      </c>
      <c r="V54" s="25">
        <f>IF('Cover Page'!$P$11="yes / oui",(U54*(1-0.6969))+(T54-U54),T54)</f>
        <v>0</v>
      </c>
      <c r="W54" s="319"/>
    </row>
    <row r="55" spans="1:23" ht="15.75" x14ac:dyDescent="0.25">
      <c r="A55" t="str">
        <f t="shared" si="0"/>
        <v>Hide</v>
      </c>
      <c r="B55" s="21">
        <v>27</v>
      </c>
      <c r="C55" s="60"/>
      <c r="D55" s="24"/>
      <c r="E55" s="67"/>
      <c r="F55" s="336"/>
      <c r="G55" s="340"/>
      <c r="H55" s="62"/>
      <c r="I55" s="343"/>
      <c r="J55" s="343"/>
      <c r="K55" s="343"/>
      <c r="L55" s="342">
        <v>0</v>
      </c>
      <c r="M55" s="275"/>
      <c r="N55" s="169"/>
      <c r="O55" s="186">
        <f t="shared" si="1"/>
        <v>0</v>
      </c>
      <c r="P55" s="276">
        <v>0</v>
      </c>
      <c r="Q55" s="276">
        <v>0</v>
      </c>
      <c r="R55" s="187">
        <v>0</v>
      </c>
      <c r="S55" s="276">
        <v>0</v>
      </c>
      <c r="T55" s="185">
        <f t="shared" si="2"/>
        <v>0</v>
      </c>
      <c r="U55" s="185">
        <f t="shared" si="3"/>
        <v>0</v>
      </c>
      <c r="V55" s="25">
        <f>IF('Cover Page'!$P$11="yes / oui",(U55*(1-0.6969))+(T55-U55),T55)</f>
        <v>0</v>
      </c>
      <c r="W55" s="319"/>
    </row>
    <row r="56" spans="1:23" ht="15.75" x14ac:dyDescent="0.25">
      <c r="A56" t="str">
        <f t="shared" si="0"/>
        <v>Hide</v>
      </c>
      <c r="B56" s="21">
        <v>28</v>
      </c>
      <c r="C56" s="59"/>
      <c r="D56" s="24"/>
      <c r="E56" s="68"/>
      <c r="F56" s="337"/>
      <c r="G56" s="341"/>
      <c r="H56" s="54"/>
      <c r="I56" s="343"/>
      <c r="J56" s="343"/>
      <c r="K56" s="343"/>
      <c r="L56" s="342">
        <v>0</v>
      </c>
      <c r="M56" s="275"/>
      <c r="N56" s="170"/>
      <c r="O56" s="186">
        <f t="shared" si="1"/>
        <v>0</v>
      </c>
      <c r="P56" s="276">
        <v>0</v>
      </c>
      <c r="Q56" s="276">
        <v>0</v>
      </c>
      <c r="R56" s="187">
        <v>0</v>
      </c>
      <c r="S56" s="276">
        <v>0</v>
      </c>
      <c r="T56" s="185">
        <f t="shared" si="2"/>
        <v>0</v>
      </c>
      <c r="U56" s="185">
        <f t="shared" si="3"/>
        <v>0</v>
      </c>
      <c r="V56" s="25">
        <f>IF('Cover Page'!$P$11="yes / oui",(U56*(1-0.6969))+(T56-U56),T56)</f>
        <v>0</v>
      </c>
      <c r="W56" s="319"/>
    </row>
    <row r="57" spans="1:23" ht="15.75" x14ac:dyDescent="0.25">
      <c r="A57" t="str">
        <f t="shared" si="0"/>
        <v>Hide</v>
      </c>
      <c r="B57" s="21">
        <v>29</v>
      </c>
      <c r="C57" s="50"/>
      <c r="D57" s="24"/>
      <c r="E57" s="65"/>
      <c r="F57" s="334"/>
      <c r="G57" s="338"/>
      <c r="H57" s="46"/>
      <c r="I57" s="343"/>
      <c r="J57" s="343"/>
      <c r="K57" s="343"/>
      <c r="L57" s="342">
        <v>0</v>
      </c>
      <c r="M57" s="275"/>
      <c r="N57" s="167"/>
      <c r="O57" s="186">
        <f t="shared" si="1"/>
        <v>0</v>
      </c>
      <c r="P57" s="276">
        <v>0</v>
      </c>
      <c r="Q57" s="276">
        <v>0</v>
      </c>
      <c r="R57" s="187">
        <v>0</v>
      </c>
      <c r="S57" s="276">
        <v>0</v>
      </c>
      <c r="T57" s="185">
        <f t="shared" si="2"/>
        <v>0</v>
      </c>
      <c r="U57" s="185">
        <f t="shared" si="3"/>
        <v>0</v>
      </c>
      <c r="V57" s="25">
        <f>IF('Cover Page'!$P$11="yes / oui",(U57*(1-0.6969))+(T57-U57),T57)</f>
        <v>0</v>
      </c>
      <c r="W57" s="319"/>
    </row>
    <row r="58" spans="1:23" ht="15.75" x14ac:dyDescent="0.25">
      <c r="A58" t="str">
        <f t="shared" si="0"/>
        <v>Hide</v>
      </c>
      <c r="B58" s="21">
        <v>30</v>
      </c>
      <c r="C58" s="50"/>
      <c r="D58" s="24"/>
      <c r="E58" s="65"/>
      <c r="F58" s="334"/>
      <c r="G58" s="338"/>
      <c r="H58" s="46"/>
      <c r="I58" s="343"/>
      <c r="J58" s="343"/>
      <c r="K58" s="343"/>
      <c r="L58" s="342">
        <v>0</v>
      </c>
      <c r="M58" s="275"/>
      <c r="N58" s="167"/>
      <c r="O58" s="186">
        <f t="shared" si="1"/>
        <v>0</v>
      </c>
      <c r="P58" s="276">
        <v>0</v>
      </c>
      <c r="Q58" s="276">
        <v>0</v>
      </c>
      <c r="R58" s="187">
        <v>0</v>
      </c>
      <c r="S58" s="276">
        <v>0</v>
      </c>
      <c r="T58" s="185">
        <f t="shared" si="2"/>
        <v>0</v>
      </c>
      <c r="U58" s="185">
        <f t="shared" si="3"/>
        <v>0</v>
      </c>
      <c r="V58" s="25">
        <f>IF('Cover Page'!$P$11="yes / oui",(U58*(1-0.6969))+(T58-U58),T58)</f>
        <v>0</v>
      </c>
      <c r="W58" s="319"/>
    </row>
    <row r="59" spans="1:23" ht="9.75" customHeight="1" x14ac:dyDescent="0.25">
      <c r="B59" s="12"/>
      <c r="N59" s="503"/>
      <c r="O59" s="503"/>
      <c r="P59" s="503"/>
      <c r="Q59" s="503"/>
      <c r="R59" s="503"/>
      <c r="S59" s="503"/>
      <c r="T59" s="503"/>
      <c r="U59" s="436"/>
      <c r="V59" s="436"/>
    </row>
    <row r="60" spans="1:23" ht="16.5" x14ac:dyDescent="0.25">
      <c r="B60" s="12"/>
      <c r="C60" s="98" t="str">
        <f>IF('Cover Page'!$P$7="Français","Salaires et avantages obligatoires (pour couvrir le personnel de remplacement si nécessaire)","Wage and Mandatory Benefits (to cover supply staff if required)")</f>
        <v>Wage and Mandatory Benefits (to cover supply staff if required)</v>
      </c>
      <c r="D60" s="57"/>
      <c r="E60" s="57"/>
      <c r="F60" s="57"/>
      <c r="G60" s="57"/>
      <c r="H60" s="27"/>
      <c r="I60" s="27"/>
      <c r="J60" s="27"/>
      <c r="N60" s="503"/>
      <c r="O60" s="503"/>
      <c r="P60" s="503"/>
      <c r="Q60" s="503"/>
      <c r="R60" s="503"/>
      <c r="S60" s="503"/>
      <c r="T60" s="503"/>
      <c r="U60" s="436"/>
      <c r="V60" s="436"/>
    </row>
    <row r="62" spans="1:23" ht="69" customHeight="1" x14ac:dyDescent="0.25">
      <c r="C62" s="493" t="str">
        <f>IF('Cover Page'!$P$7="Français","Personnel de suppléance (nom, prénom)","Supply Staff (Last, First name)")</f>
        <v>Supply Staff (Last, First name)</v>
      </c>
      <c r="D62" s="493"/>
      <c r="E62" s="493"/>
      <c r="F62" s="322" t="str">
        <f>IF('Cover Page'!$P$7="Français"," E.P.E.I. (oui ou non)","RECE (Yes or No)")</f>
        <v>RECE (Yes or No)</v>
      </c>
      <c r="G62" s="99" t="str">
        <f>IF('Cover Page'!$P$7="Français"," Base $ par heure","Base $ per hour")</f>
        <v>Base $ per hour</v>
      </c>
      <c r="H62" s="323" t="str">
        <f>IF('Cover Page'!$P$7="Français"," # d'heures ","# of hours")</f>
        <v># of hours</v>
      </c>
      <c r="I62" s="324" t="str">
        <f>IF('Cover Page'!$P$7="Français","% bénéfices","% Benefits")</f>
        <v>% Benefits</v>
      </c>
      <c r="J62" s="324" t="str">
        <f>IF('Cover Page'!$P$7="Français"," Total des salaires et avantages sociaux","Total Wages and Benefits")</f>
        <v>Total Wages and Benefits</v>
      </c>
    </row>
    <row r="63" spans="1:23" ht="16.5" x14ac:dyDescent="0.25">
      <c r="A63" t="str">
        <f>IF(C63&lt;&gt;"","Show","Hide")</f>
        <v>Hide</v>
      </c>
      <c r="C63" s="494"/>
      <c r="D63" s="494"/>
      <c r="E63" s="494"/>
      <c r="F63" s="100"/>
      <c r="G63" s="321"/>
      <c r="H63" s="101"/>
      <c r="I63" s="102"/>
      <c r="J63" s="103">
        <f t="shared" ref="J63:J71" si="4">(G63*H63)+(G63*H63*I63)</f>
        <v>0</v>
      </c>
    </row>
    <row r="64" spans="1:23" ht="16.5" x14ac:dyDescent="0.25">
      <c r="A64" t="str">
        <f t="shared" ref="A64:A71" si="5">IF(C64&lt;&gt;"","Show","Hide")</f>
        <v>Hide</v>
      </c>
      <c r="C64" s="489"/>
      <c r="D64" s="489"/>
      <c r="E64" s="489"/>
      <c r="F64" s="104"/>
      <c r="G64" s="105"/>
      <c r="H64" s="106"/>
      <c r="I64" s="107"/>
      <c r="J64" s="103">
        <f t="shared" si="4"/>
        <v>0</v>
      </c>
    </row>
    <row r="65" spans="1:18" ht="16.5" x14ac:dyDescent="0.25">
      <c r="A65" t="str">
        <f t="shared" si="5"/>
        <v>Hide</v>
      </c>
      <c r="C65" s="489"/>
      <c r="D65" s="489"/>
      <c r="E65" s="489"/>
      <c r="F65" s="104"/>
      <c r="G65" s="108"/>
      <c r="H65" s="106"/>
      <c r="I65" s="107"/>
      <c r="J65" s="103">
        <f t="shared" si="4"/>
        <v>0</v>
      </c>
    </row>
    <row r="66" spans="1:18" ht="15" customHeight="1" x14ac:dyDescent="0.25">
      <c r="A66" t="str">
        <f t="shared" si="5"/>
        <v>Hide</v>
      </c>
      <c r="C66" s="489"/>
      <c r="D66" s="489"/>
      <c r="E66" s="489"/>
      <c r="F66" s="104"/>
      <c r="G66" s="108"/>
      <c r="H66" s="106"/>
      <c r="I66" s="107"/>
      <c r="J66" s="103">
        <f t="shared" si="4"/>
        <v>0</v>
      </c>
    </row>
    <row r="67" spans="1:18" ht="16.5" x14ac:dyDescent="0.25">
      <c r="A67" t="str">
        <f t="shared" si="5"/>
        <v>Hide</v>
      </c>
      <c r="C67" s="489"/>
      <c r="D67" s="489"/>
      <c r="E67" s="489"/>
      <c r="F67" s="104"/>
      <c r="G67" s="108"/>
      <c r="H67" s="106"/>
      <c r="I67" s="107"/>
      <c r="J67" s="103">
        <f t="shared" si="4"/>
        <v>0</v>
      </c>
    </row>
    <row r="68" spans="1:18" ht="16.5" x14ac:dyDescent="0.25">
      <c r="A68" t="str">
        <f t="shared" si="5"/>
        <v>Hide</v>
      </c>
      <c r="C68" s="489"/>
      <c r="D68" s="489"/>
      <c r="E68" s="489"/>
      <c r="F68" s="104"/>
      <c r="G68" s="108"/>
      <c r="H68" s="106"/>
      <c r="I68" s="107"/>
      <c r="J68" s="103">
        <f t="shared" si="4"/>
        <v>0</v>
      </c>
    </row>
    <row r="69" spans="1:18" ht="16.5" x14ac:dyDescent="0.25">
      <c r="A69" t="str">
        <f t="shared" si="5"/>
        <v>Hide</v>
      </c>
      <c r="C69" s="489"/>
      <c r="D69" s="489"/>
      <c r="E69" s="489"/>
      <c r="F69" s="104"/>
      <c r="G69" s="108"/>
      <c r="H69" s="106"/>
      <c r="I69" s="107"/>
      <c r="J69" s="103">
        <f t="shared" si="4"/>
        <v>0</v>
      </c>
    </row>
    <row r="70" spans="1:18" ht="16.5" x14ac:dyDescent="0.25">
      <c r="A70" t="str">
        <f t="shared" si="5"/>
        <v>Hide</v>
      </c>
      <c r="C70" s="489"/>
      <c r="D70" s="489"/>
      <c r="E70" s="489"/>
      <c r="F70" s="104"/>
      <c r="G70" s="108"/>
      <c r="H70" s="106"/>
      <c r="I70" s="107"/>
      <c r="J70" s="103">
        <f t="shared" si="4"/>
        <v>0</v>
      </c>
    </row>
    <row r="71" spans="1:18" ht="16.5" x14ac:dyDescent="0.25">
      <c r="A71" t="str">
        <f t="shared" si="5"/>
        <v>Hide</v>
      </c>
      <c r="C71" s="489"/>
      <c r="D71" s="489"/>
      <c r="E71" s="489"/>
      <c r="F71" s="104"/>
      <c r="G71" s="108"/>
      <c r="H71" s="106"/>
      <c r="I71" s="107"/>
      <c r="J71" s="103">
        <f t="shared" si="4"/>
        <v>0</v>
      </c>
    </row>
    <row r="73" spans="1:18" ht="42" customHeight="1" x14ac:dyDescent="0.25">
      <c r="B73" s="12"/>
      <c r="C73" s="12"/>
      <c r="D73" s="12"/>
      <c r="E73" s="12"/>
      <c r="F73" s="12"/>
      <c r="G73" s="12"/>
      <c r="H73" s="12"/>
      <c r="I73" s="27"/>
      <c r="J73" s="499" t="str">
        <f>IF('Cover Page'!P7="Français","Sommaire","SUMMARY")</f>
        <v>SUMMARY</v>
      </c>
      <c r="K73" s="500"/>
      <c r="L73" s="500"/>
      <c r="M73" s="500"/>
      <c r="N73" s="500"/>
      <c r="O73" s="500"/>
      <c r="P73" s="500"/>
      <c r="Q73" s="417" t="str">
        <f>IF('Cover Page'!P7="Français","Total admissible","Total Eligible")</f>
        <v>Total Eligible</v>
      </c>
      <c r="R73" s="418"/>
    </row>
    <row r="74" spans="1:18" ht="18" customHeight="1" x14ac:dyDescent="0.25">
      <c r="A74" s="51"/>
      <c r="B74" s="12"/>
      <c r="C74" s="12"/>
      <c r="D74" s="12"/>
      <c r="E74" s="12"/>
      <c r="F74" s="12"/>
      <c r="G74" s="12"/>
      <c r="H74" s="12"/>
      <c r="I74" s="27"/>
      <c r="J74" s="501"/>
      <c r="K74" s="502"/>
      <c r="L74" s="502"/>
      <c r="M74" s="502"/>
      <c r="N74" s="502"/>
      <c r="O74" s="502"/>
      <c r="P74" s="502"/>
      <c r="Q74" s="497">
        <f>J63+J64+J65+J66+J67+J68+J69+J70+J71+V58+V57+V56+V55+V54+V53+V52+V51+V50+V49+V48+V47+V46+V45+V44+V43+V42+V41+V40+V39+V38+V37+V36+V35+V34+V33+V32+V31+V30+V29</f>
        <v>0</v>
      </c>
      <c r="R74" s="498"/>
    </row>
    <row r="75" spans="1:18" ht="33" customHeight="1" x14ac:dyDescent="0.25"/>
    <row r="78" spans="1:18" ht="16.5" x14ac:dyDescent="0.25">
      <c r="B78" s="124"/>
      <c r="C78" s="124"/>
      <c r="D78" s="124"/>
      <c r="E78" s="124"/>
      <c r="F78" s="130"/>
      <c r="G78" s="130"/>
      <c r="H78" s="130"/>
      <c r="I78" s="130"/>
      <c r="J78" s="130"/>
      <c r="K78" s="130"/>
      <c r="L78" s="53"/>
      <c r="M78" s="53"/>
      <c r="N78" s="53"/>
      <c r="O78" s="53"/>
      <c r="P78" s="53"/>
      <c r="Q78" s="53"/>
      <c r="R78" s="53"/>
    </row>
    <row r="79" spans="1:18" ht="16.5" x14ac:dyDescent="0.25">
      <c r="B79" s="131"/>
      <c r="C79" s="131"/>
      <c r="D79" s="131"/>
      <c r="E79" s="79"/>
      <c r="F79" s="130"/>
      <c r="G79" s="130"/>
      <c r="H79" s="130"/>
      <c r="I79" s="130"/>
      <c r="J79" s="130"/>
      <c r="K79" s="130"/>
      <c r="L79" s="52"/>
      <c r="M79" s="52"/>
      <c r="N79" s="52"/>
      <c r="O79" s="52"/>
      <c r="P79" s="52"/>
      <c r="Q79" s="52"/>
      <c r="R79" s="52"/>
    </row>
    <row r="80" spans="1:18" ht="16.5" x14ac:dyDescent="0.25">
      <c r="B80" s="133"/>
      <c r="C80" s="133"/>
      <c r="D80" s="133"/>
      <c r="E80" s="132"/>
      <c r="F80" s="134"/>
      <c r="G80" s="134"/>
      <c r="H80" s="134"/>
      <c r="I80" s="134"/>
      <c r="J80" s="134"/>
      <c r="K80" s="134"/>
      <c r="L80" s="53"/>
      <c r="M80" s="53"/>
      <c r="N80" s="53"/>
      <c r="O80" s="53"/>
      <c r="P80" s="53"/>
      <c r="Q80" s="53"/>
      <c r="R80" s="53"/>
    </row>
    <row r="81" spans="2:19" ht="16.5" x14ac:dyDescent="0.25">
      <c r="B81" s="133"/>
      <c r="C81" s="133"/>
      <c r="D81" s="133"/>
      <c r="E81" s="79"/>
      <c r="F81" s="134"/>
      <c r="G81" s="134"/>
      <c r="H81" s="134"/>
      <c r="I81" s="134"/>
      <c r="J81" s="134"/>
      <c r="K81" s="134"/>
      <c r="L81" s="53"/>
      <c r="M81" s="53"/>
      <c r="N81" s="53"/>
      <c r="O81" s="53"/>
      <c r="P81" s="53"/>
      <c r="Q81" s="53"/>
      <c r="R81" s="53"/>
      <c r="S81" s="4"/>
    </row>
  </sheetData>
  <sheetProtection algorithmName="SHA-512" hashValue="1gyorSLlGKd2KJwlv9050S2IHI/WqQezk0e0SIuKCCMnfqwhCjZ67c0MK0nmQj084VQSO0v3rKWx9Oh4L/MHYg==" saltValue="7Lu+hHZRgR7mwDoll4ew1w==" spinCount="100000" sheet="1" objects="1" scenarios="1" formatColumns="0" formatRows="0"/>
  <protectedRanges>
    <protectedRange sqref="N16" name="Application_2_1_1"/>
  </protectedRanges>
  <autoFilter ref="A27:U58" xr:uid="{FC3ADBC8-B03C-4EBE-ABA0-C6A589D8C229}">
    <filterColumn colId="2" showButton="0"/>
    <filterColumn colId="3" showButton="0"/>
  </autoFilter>
  <mergeCells count="26">
    <mergeCell ref="Q73:R73"/>
    <mergeCell ref="Q74:R74"/>
    <mergeCell ref="J73:P74"/>
    <mergeCell ref="U60:V60"/>
    <mergeCell ref="U59:V59"/>
    <mergeCell ref="N59:T60"/>
    <mergeCell ref="B1:K1"/>
    <mergeCell ref="C62:E62"/>
    <mergeCell ref="C70:E70"/>
    <mergeCell ref="B15:C15"/>
    <mergeCell ref="C63:E63"/>
    <mergeCell ref="C64:E64"/>
    <mergeCell ref="C65:E65"/>
    <mergeCell ref="C66:E66"/>
    <mergeCell ref="C67:E67"/>
    <mergeCell ref="C68:E68"/>
    <mergeCell ref="C69:E69"/>
    <mergeCell ref="D19:F19"/>
    <mergeCell ref="D21:F21"/>
    <mergeCell ref="D23:F23"/>
    <mergeCell ref="C71:E71"/>
    <mergeCell ref="B2:K2"/>
    <mergeCell ref="B3:K3"/>
    <mergeCell ref="B5:K5"/>
    <mergeCell ref="B6:K6"/>
    <mergeCell ref="B7:K7"/>
  </mergeCells>
  <conditionalFormatting sqref="C29:K58 N29:O58">
    <cfRule type="expression" dxfId="5" priority="2">
      <formula>AND(#REF!&lt;&gt;"",C29="")</formula>
    </cfRule>
  </conditionalFormatting>
  <dataValidations count="9">
    <dataValidation type="list" allowBlank="1" showInputMessage="1" showErrorMessage="1" sqref="F63:F71 H29:H58" xr:uid="{7A11A468-899A-482A-90FD-2EE91DA5F0BE}">
      <formula1>"Yes, No"</formula1>
    </dataValidation>
    <dataValidation allowBlank="1" showInputMessage="1" showErrorMessage="1" prompt="Benefits cannot exceed 17.5%" sqref="I63:I71" xr:uid="{20E9935E-B534-472E-AD07-205E236F0EBF}"/>
    <dataValidation allowBlank="1" showInputMessage="1" showErrorMessage="1" prompt="(not including lunch break)" sqref="H63:H71" xr:uid="{99E79B8B-45A1-4BCD-9A0C-8E64DA02A8A3}"/>
    <dataValidation allowBlank="1" showInputMessage="1" showErrorMessage="1" prompt="(not including WEG)" sqref="G63:G71" xr:uid="{843A2F0C-6810-4719-91AA-E6A1BBB0AC8F}"/>
    <dataValidation type="list" allowBlank="1" showInputMessage="1" showErrorMessage="1" sqref="G60 H73:H74" xr:uid="{AD03F2A9-160C-4005-804C-EA9206B3CAA2}">
      <formula1>"RECE, Non-RECE, Supervisor,Child Ratio"</formula1>
    </dataValidation>
    <dataValidation allowBlank="1" showInputMessage="1" showErrorMessage="1" prompt="Include; Train, plane costs, parking, etc." sqref="P27:Q27" xr:uid="{243C240B-455F-4039-8BCD-3B6808692127}"/>
    <dataValidation allowBlank="1" showInputMessage="1" showErrorMessage="1" prompt="Include food, course materials (i.e. workbook) etc." sqref="R27:S27" xr:uid="{83D2160D-6A63-450A-99BC-1624EACE9BF6}"/>
    <dataValidation type="list" allowBlank="1" showInputMessage="1" showErrorMessage="1" sqref="D29:D58" xr:uid="{29591624-F624-4CA6-BF29-2297F373339D}">
      <formula1>"RECE in ratio, RECE Supervisor, Non-RECE in Ratio, Non-RECE Supervisor, Cook, Admin"</formula1>
    </dataValidation>
    <dataValidation allowBlank="1" showInputMessage="1" showErrorMessage="1" prompt="Do not include WEG, GOG or CWELK" sqref="E27 G62" xr:uid="{0AE27788-593F-4FE7-88F1-17528496F7A6}"/>
  </dataValidations>
  <pageMargins left="0.7" right="0.7" top="0.75" bottom="0.75" header="0.3" footer="0.3"/>
  <pageSetup paperSize="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8C156-DAAB-482C-9963-26E7B39406F0}">
  <sheetPr codeName="Sheet6"/>
  <dimension ref="A1:U89"/>
  <sheetViews>
    <sheetView showGridLines="0" topLeftCell="A19" zoomScale="90" zoomScaleNormal="90" workbookViewId="0">
      <selection activeCell="J28" sqref="J28"/>
    </sheetView>
  </sheetViews>
  <sheetFormatPr defaultRowHeight="15" x14ac:dyDescent="0.25"/>
  <cols>
    <col min="2" max="2" width="7" customWidth="1"/>
    <col min="4" max="4" width="11.140625" customWidth="1"/>
    <col min="6" max="6" width="14.5703125" customWidth="1"/>
    <col min="7" max="7" width="13" customWidth="1"/>
    <col min="8" max="8" width="10.28515625" customWidth="1"/>
    <col min="9" max="9" width="23" customWidth="1"/>
    <col min="10" max="10" width="22.85546875" customWidth="1"/>
    <col min="11" max="11" width="19.42578125" customWidth="1"/>
    <col min="12" max="12" width="20.140625" customWidth="1"/>
    <col min="13" max="13" width="12.85546875" customWidth="1"/>
    <col min="14" max="14" width="14.28515625" customWidth="1"/>
    <col min="15" max="15" width="24.42578125" customWidth="1"/>
    <col min="16" max="16" width="16" customWidth="1"/>
    <col min="17" max="17" width="17.140625" customWidth="1"/>
    <col min="19" max="19" width="17.42578125" customWidth="1"/>
    <col min="20" max="20" width="16" customWidth="1"/>
  </cols>
  <sheetData>
    <row r="1" spans="2:18" ht="23.25" x14ac:dyDescent="0.25">
      <c r="B1" s="491" t="str">
        <f>IF('Cover Page'!P7="Français","Équipement de jeu","Play Based &amp; Equipment")</f>
        <v>Play Based &amp; Equipment</v>
      </c>
      <c r="C1" s="492"/>
      <c r="D1" s="492"/>
      <c r="E1" s="492"/>
      <c r="F1" s="492"/>
      <c r="G1" s="492"/>
      <c r="H1" s="492"/>
      <c r="I1" s="492"/>
      <c r="J1" s="492"/>
      <c r="K1" s="492"/>
      <c r="L1" s="492"/>
      <c r="M1" s="492"/>
      <c r="N1" s="492"/>
      <c r="O1" s="492"/>
      <c r="P1" s="492"/>
      <c r="Q1" s="492"/>
      <c r="R1" s="492"/>
    </row>
    <row r="2" spans="2:18" ht="21.75" customHeight="1" x14ac:dyDescent="0.25">
      <c r="B2" s="490" t="str">
        <f>IF('Cover Page'!P7="Français","Objectif :Aider les garderies agréées et les agences privées à créer des environnements enrichissants qui sont adaptés au développement et qui favorisent l'apprentissage des enfants par l'exploration,","Purpose: intended to support licensed child care centres and private home agencies to create enriching environments that are developmentally appropriate and promote children’s learning through")</f>
        <v>Purpose: intended to support licensed child care centres and private home agencies to create enriching environments that are developmentally appropriate and promote children’s learning through</v>
      </c>
      <c r="C2" s="490"/>
      <c r="D2" s="490"/>
      <c r="E2" s="490"/>
      <c r="F2" s="490"/>
      <c r="G2" s="490"/>
      <c r="H2" s="490"/>
      <c r="I2" s="490"/>
      <c r="J2" s="490"/>
      <c r="K2" s="490"/>
      <c r="L2" s="490"/>
      <c r="M2" s="490"/>
      <c r="N2" s="490"/>
      <c r="O2" s="490"/>
      <c r="P2" s="490"/>
      <c r="Q2" s="490"/>
      <c r="R2" s="490"/>
    </row>
    <row r="3" spans="2:18" ht="16.5" x14ac:dyDescent="0.25">
      <c r="B3" s="568" t="str">
        <f>IF('Cover Page'!P7="Français","le jeu et la recherche, conformément aux points de vue, aux fondements et aux approches Comment apprend-on? Pédagogie de l’Ontario pour la petite enfance de l'Ontario."," exploration, play and inquiry consistent with the views, foundations and approaches of How Does Learning Happen? Ontario’s Pedagogy for the Early Years")</f>
        <v xml:space="preserve"> exploration, play and inquiry consistent with the views, foundations and approaches of How Does Learning Happen? Ontario’s Pedagogy for the Early Years</v>
      </c>
      <c r="C3" s="568"/>
      <c r="D3" s="568"/>
      <c r="E3" s="568"/>
      <c r="F3" s="568"/>
      <c r="G3" s="568"/>
      <c r="H3" s="568"/>
      <c r="I3" s="568"/>
      <c r="J3" s="568"/>
      <c r="K3" s="568"/>
      <c r="L3" s="568"/>
      <c r="M3" s="568"/>
      <c r="N3" s="568"/>
      <c r="O3" s="568"/>
      <c r="P3" s="568"/>
      <c r="Q3" s="568"/>
      <c r="R3" s="568"/>
    </row>
    <row r="4" spans="2:18" ht="30.75" customHeight="1" x14ac:dyDescent="0.25">
      <c r="B4" s="552" t="str">
        <f>IF('Cover Page'!P7="Français","Le financement du matériel et de l'équipement axés sur le jeu peut être utilisé pour acheter des fournitures ou de l'équipement non consommables pour soutenir le fonctionnement régulier du programme de garde d'enfants.","Play-based material and equipment funding may be used to purchasenon-consumable supplies/equipment to support the ongoing regular operation of the child care program")</f>
        <v>Play-based material and equipment funding may be used to purchasenon-consumable supplies/equipment to support the ongoing regular operation of the child care program</v>
      </c>
      <c r="C4" s="552"/>
      <c r="D4" s="552"/>
      <c r="E4" s="552"/>
      <c r="F4" s="552"/>
      <c r="G4" s="552"/>
      <c r="H4" s="552"/>
      <c r="I4" s="552"/>
      <c r="J4" s="552"/>
      <c r="K4" s="552"/>
      <c r="L4" s="552"/>
      <c r="M4" s="552"/>
      <c r="N4" s="552"/>
      <c r="O4" s="552"/>
      <c r="P4" s="552"/>
      <c r="Q4" s="552"/>
      <c r="R4" s="552"/>
    </row>
    <row r="5" spans="2:18" ht="17.25" customHeight="1" x14ac:dyDescent="0.25">
      <c r="B5" s="552" t="str">
        <f>IF('Cover Page'!P7="Français","(p. ex. fournitures de cuisine, matériel informatique, fournitures pour soutenir les environnements d'apprentissage tout en respectant les exigences en matière de santé et de sécurité, etc.),"," (e.g. kitchen supplies, IT, supplies to support learning environments while adhering to health and safety requirements, etc.). ")</f>
        <v xml:space="preserve"> (e.g. kitchen supplies, IT, supplies to support learning environments while adhering to health and safety requirements, etc.). </v>
      </c>
      <c r="C5" s="552"/>
      <c r="D5" s="552"/>
      <c r="E5" s="552"/>
      <c r="F5" s="552"/>
      <c r="G5" s="552"/>
      <c r="H5" s="552"/>
      <c r="I5" s="552"/>
      <c r="J5" s="552"/>
      <c r="K5" s="552"/>
      <c r="L5" s="552"/>
      <c r="M5" s="552"/>
      <c r="N5" s="552"/>
      <c r="O5" s="552"/>
      <c r="P5" s="552"/>
      <c r="Q5" s="552"/>
      <c r="R5" s="552"/>
    </row>
    <row r="6" spans="2:18" ht="24" customHeight="1" x14ac:dyDescent="0.25">
      <c r="B6" s="552" t="str">
        <f>IF('Cover Page'!P7="Français","Documentation :  Veuillez justifier votre demande, par exemple en citant votre réflexion et en expliquant comment le matériel et l'équipement que vous demandez répondent à l'objectif du financement.","Documentation: Please provide rationale to support your request, such as citing's from your reflection and how the material and equipment you are requesting supports the purpose of the funding.")</f>
        <v>Documentation: Please provide rationale to support your request, such as citing's from your reflection and how the material and equipment you are requesting supports the purpose of the funding.</v>
      </c>
      <c r="C6" s="552"/>
      <c r="D6" s="552"/>
      <c r="E6" s="552"/>
      <c r="F6" s="552"/>
      <c r="G6" s="552"/>
      <c r="H6" s="552"/>
      <c r="I6" s="552"/>
      <c r="J6" s="552"/>
      <c r="K6" s="552"/>
      <c r="L6" s="552"/>
      <c r="M6" s="552"/>
      <c r="N6" s="552"/>
      <c r="O6" s="552"/>
      <c r="P6" s="552"/>
      <c r="Q6" s="552"/>
      <c r="R6" s="552"/>
    </row>
    <row r="7" spans="2:18" ht="22.5" customHeight="1" x14ac:dyDescent="0.25">
      <c r="B7" s="552" t="str">
        <f>IF('Cover Page'!P7="Français","Veuillez joindre tout document justificatif ainsi que les devis nécessaires conformément à la politique d'achat.","Please attach any supporting documentation as well as the necessary quotes per purchasing policy.")</f>
        <v>Please attach any supporting documentation as well as the necessary quotes per purchasing policy.</v>
      </c>
      <c r="C7" s="552"/>
      <c r="D7" s="552"/>
      <c r="E7" s="552"/>
      <c r="F7" s="552"/>
      <c r="G7" s="552"/>
      <c r="H7" s="552"/>
      <c r="I7" s="552"/>
      <c r="J7" s="552"/>
      <c r="K7" s="552"/>
      <c r="L7" s="552"/>
      <c r="M7" s="552"/>
      <c r="N7" s="552"/>
      <c r="O7" s="552"/>
      <c r="P7" s="552"/>
      <c r="Q7" s="552"/>
      <c r="R7" s="552"/>
    </row>
    <row r="10" spans="2:18" ht="17.25" thickBot="1" x14ac:dyDescent="0.3">
      <c r="B10" s="88" t="str">
        <f>'Cover Page'!B7</f>
        <v>Name of Operator</v>
      </c>
      <c r="C10" s="88"/>
      <c r="D10" s="16"/>
      <c r="E10" s="138">
        <f>'Cover Page'!E7</f>
        <v>0</v>
      </c>
      <c r="F10" s="94"/>
      <c r="G10" s="94"/>
      <c r="H10" s="94"/>
      <c r="I10" s="142"/>
      <c r="K10" s="4"/>
      <c r="P10" s="119" t="s">
        <v>21</v>
      </c>
      <c r="Q10" s="214">
        <f>'Cover Page'!P9</f>
        <v>0</v>
      </c>
    </row>
    <row r="11" spans="2:18" x14ac:dyDescent="0.25">
      <c r="B11" s="35"/>
      <c r="C11" s="34"/>
      <c r="D11" s="34"/>
      <c r="E11" s="34"/>
      <c r="F11" s="4"/>
      <c r="G11" s="4"/>
      <c r="H11" s="4"/>
      <c r="J11" s="36"/>
      <c r="K11" s="4"/>
      <c r="L11" s="4"/>
      <c r="M11" s="4"/>
      <c r="N11" s="4"/>
      <c r="O11" s="4"/>
      <c r="P11" s="4"/>
    </row>
    <row r="12" spans="2:18" ht="17.25" thickBot="1" x14ac:dyDescent="0.3">
      <c r="B12" s="553" t="str">
        <f>'Cover Page'!B9</f>
        <v>Contact Person</v>
      </c>
      <c r="C12" s="553"/>
      <c r="D12" s="554"/>
      <c r="E12" s="138">
        <f>'Cover Page'!E9</f>
        <v>0</v>
      </c>
      <c r="F12" s="72"/>
      <c r="G12" s="72"/>
      <c r="H12" s="72"/>
      <c r="I12" s="120"/>
      <c r="M12" s="123"/>
      <c r="N12" s="79"/>
      <c r="O12" s="79"/>
      <c r="P12" s="79"/>
      <c r="Q12" s="92"/>
    </row>
    <row r="13" spans="2:18" ht="15.75" thickBot="1" x14ac:dyDescent="0.3">
      <c r="B13" s="36"/>
      <c r="F13" s="38"/>
      <c r="G13" s="4"/>
      <c r="H13" s="4"/>
      <c r="I13" s="4"/>
      <c r="J13" s="4"/>
      <c r="K13" s="4"/>
      <c r="L13" s="4"/>
      <c r="M13" s="4"/>
      <c r="N13" s="4"/>
    </row>
    <row r="14" spans="2:18" ht="17.25" thickBot="1" x14ac:dyDescent="0.3">
      <c r="B14" s="553" t="str">
        <f>'Cover Page'!B11</f>
        <v>Telephone</v>
      </c>
      <c r="C14" s="553"/>
      <c r="D14" s="554"/>
      <c r="E14" s="138">
        <f>'Cover Page'!E11</f>
        <v>0</v>
      </c>
      <c r="F14" s="72"/>
      <c r="G14" s="72"/>
      <c r="H14" s="72"/>
      <c r="I14" s="120"/>
      <c r="J14" s="4"/>
      <c r="K14" s="4"/>
      <c r="L14" s="4"/>
      <c r="M14" s="4"/>
      <c r="N14" s="4"/>
      <c r="O14" s="4"/>
      <c r="P14" s="4"/>
    </row>
    <row r="15" spans="2:18" x14ac:dyDescent="0.25">
      <c r="B15" s="37"/>
      <c r="F15" s="4"/>
      <c r="G15" s="4"/>
      <c r="H15" s="4"/>
      <c r="I15" s="4"/>
      <c r="J15" s="4"/>
      <c r="K15" s="4"/>
      <c r="L15" s="4"/>
      <c r="M15" s="4"/>
      <c r="N15" s="4"/>
      <c r="O15" s="4"/>
      <c r="P15" s="4"/>
    </row>
    <row r="16" spans="2:18" ht="17.25" thickBot="1" x14ac:dyDescent="0.3">
      <c r="B16" s="553" t="str">
        <f>'Cover Page'!B13</f>
        <v>Email</v>
      </c>
      <c r="C16" s="553"/>
      <c r="D16" s="554"/>
      <c r="E16" s="138">
        <f>'Cover Page'!E13</f>
        <v>0</v>
      </c>
      <c r="F16" s="72"/>
      <c r="G16" s="72"/>
      <c r="H16" s="72"/>
      <c r="I16" s="120"/>
      <c r="J16" s="4"/>
      <c r="K16" s="4"/>
      <c r="L16" s="4"/>
      <c r="M16" s="4"/>
      <c r="N16" s="4"/>
      <c r="O16" s="559" t="str">
        <f>IF('Cover Page'!P7="Français","C’est une nouvelle entreprise ?", "Is this a new start-up?")</f>
        <v>Is this a new start-up?</v>
      </c>
      <c r="P16" s="559"/>
      <c r="Q16" s="113"/>
    </row>
    <row r="17" spans="1:21" x14ac:dyDescent="0.25">
      <c r="B17" s="36"/>
      <c r="F17" s="4"/>
      <c r="G17" s="4"/>
      <c r="H17" s="4"/>
      <c r="I17" s="4"/>
      <c r="J17" s="4"/>
      <c r="K17" s="4"/>
      <c r="L17" s="4"/>
      <c r="M17" s="4"/>
      <c r="N17" s="4"/>
      <c r="O17" s="4"/>
      <c r="P17" s="4"/>
    </row>
    <row r="18" spans="1:21" x14ac:dyDescent="0.25">
      <c r="C18" s="36"/>
      <c r="D18" s="36"/>
      <c r="E18" s="36"/>
      <c r="F18" s="4"/>
      <c r="G18" s="4"/>
      <c r="H18" s="4"/>
      <c r="I18" s="4"/>
      <c r="J18" s="4"/>
      <c r="K18" s="4"/>
      <c r="L18" s="4"/>
      <c r="M18" s="4"/>
      <c r="N18" s="4"/>
      <c r="O18" s="4"/>
      <c r="P18" s="4"/>
    </row>
    <row r="19" spans="1:21" ht="17.25" thickBot="1" x14ac:dyDescent="0.3">
      <c r="B19" s="91"/>
      <c r="C19" s="91"/>
      <c r="D19" s="91"/>
      <c r="E19" s="91"/>
      <c r="F19" s="91"/>
      <c r="G19" s="91"/>
    </row>
    <row r="20" spans="1:21" s="208" customFormat="1" ht="125.25" customHeight="1" thickBot="1" x14ac:dyDescent="0.3">
      <c r="A20" s="205" t="s">
        <v>24</v>
      </c>
      <c r="B20" s="206"/>
      <c r="C20" s="544" t="str">
        <f>IF('Cover Page'!P7="Français","Article(s) requis moins de 5000.00$", "Item's Required less than $5000.00")</f>
        <v>Item's Required less than $5000.00</v>
      </c>
      <c r="D20" s="545"/>
      <c r="E20" s="546"/>
      <c r="F20" s="544" t="str">
        <f>IF('Cover Page'!S7="Français","Votre demande prend-elle en charge Comment apprend-on ?", "Does your request support How Does Learning Happen?")</f>
        <v>Does your request support How Does Learning Happen?</v>
      </c>
      <c r="G20" s="545"/>
      <c r="H20" s="546"/>
      <c r="I20" s="207" t="str">
        <f>IF('Cover Page'!P7="Français"," Nombre d'enfants d'âge poupon, de bambins et préscolaire soutenus par la demande de financemen"," Number of Infant, Toddler &amp; Preschool Children Supported with funding request")</f>
        <v xml:space="preserve"> Number of Infant, Toddler &amp; Preschool Children Supported with funding request</v>
      </c>
      <c r="J20" s="207" t="str">
        <f>IF('Cover Page'!P7="Français","Nombre d'enfants parascolaire soutenus par la demande de financement"," Number of Kindegarten children Supported with funding request")</f>
        <v xml:space="preserve"> Number of Kindegarten children Supported with funding request</v>
      </c>
      <c r="K20" s="560" t="str">
        <f>IF('Cover Page'!P7="Français","Nombre d'enfants d'âge scolaire soutenus par la demande de financement","Number of School Aged Children Supported with funding request")</f>
        <v>Number of School Aged Children Supported with funding request</v>
      </c>
      <c r="L20" s="561"/>
      <c r="M20" s="122" t="str">
        <f>IF('Cover Page'!P7="Français","Sous-total avec TVH","Subtotal with HST")</f>
        <v>Subtotal with HST</v>
      </c>
      <c r="N20" s="122" t="str">
        <f>IF('Cover Page'!P7="Français","Montant de la TVH","HST Amount")</f>
        <v>HST Amount</v>
      </c>
      <c r="O20" s="271" t="str">
        <f>IF('Cover Page'!P7="Français","Frais d'expédition","Shipping Costs")</f>
        <v>Shipping Costs</v>
      </c>
      <c r="P20" s="271" t="s">
        <v>27</v>
      </c>
      <c r="Q20" s="544" t="str">
        <f>IF('Cover Page'!P7="Français","Total du montant admissible après le remboursement de la TVH","Total Eligible Amount after HST Rebate applied")</f>
        <v>Total Eligible Amount after HST Rebate applied</v>
      </c>
      <c r="R20" s="546"/>
      <c r="S20" s="277" t="str">
        <f>IF('Cover Page'!P7="Français","Article non admissible","Non-
eligible item")</f>
        <v>Non-
eligible item</v>
      </c>
      <c r="T20" s="270" t="str">
        <f>IF('Cover Page'!S7="Français","Total du montant admissible","Total Eligible Amount")</f>
        <v>Total Eligible Amount</v>
      </c>
      <c r="U20" s="244"/>
    </row>
    <row r="21" spans="1:21" ht="15.75" x14ac:dyDescent="0.25">
      <c r="B21" s="179"/>
      <c r="C21" s="562"/>
      <c r="D21" s="563"/>
      <c r="E21" s="564"/>
      <c r="F21" s="556"/>
      <c r="G21" s="557"/>
      <c r="H21" s="558"/>
      <c r="I21" s="180"/>
      <c r="J21" s="181"/>
      <c r="K21" s="182"/>
      <c r="L21" s="181"/>
      <c r="M21" s="183"/>
      <c r="N21" s="163"/>
      <c r="O21" s="184"/>
      <c r="P21" s="184"/>
      <c r="Q21" s="540"/>
      <c r="R21" s="541"/>
      <c r="S21" s="190"/>
      <c r="T21" s="190"/>
    </row>
    <row r="22" spans="1:21" ht="15.75" x14ac:dyDescent="0.25">
      <c r="A22" t="str">
        <f>IF(C22&lt;&gt;"","Show","Hide")</f>
        <v>Hide</v>
      </c>
      <c r="B22" s="21">
        <v>1</v>
      </c>
      <c r="C22" s="565"/>
      <c r="D22" s="566"/>
      <c r="E22" s="567"/>
      <c r="F22" s="547"/>
      <c r="G22" s="548"/>
      <c r="H22" s="549"/>
      <c r="I22" s="279"/>
      <c r="J22" s="280"/>
      <c r="K22" s="550"/>
      <c r="L22" s="551"/>
      <c r="M22" s="241"/>
      <c r="N22" s="242"/>
      <c r="O22" s="240"/>
      <c r="P22" s="281">
        <f t="shared" ref="P22:P39" si="0">SUM(M22+O22)</f>
        <v>0</v>
      </c>
      <c r="Q22" s="521">
        <f>IF('Cover Page'!$P$11="yes / oui",(N22*(1-0.6969))+(P22-N22),P22)</f>
        <v>0</v>
      </c>
      <c r="R22" s="521"/>
      <c r="S22" s="282"/>
      <c r="T22" s="283">
        <f>IF(S22="denied / refusé",(0),Q22)</f>
        <v>0</v>
      </c>
    </row>
    <row r="23" spans="1:21" ht="15.75" x14ac:dyDescent="0.25">
      <c r="A23" t="str">
        <f t="shared" ref="A23:A51" si="1">IF(C23&lt;&gt;"","Show","Hide")</f>
        <v>Hide</v>
      </c>
      <c r="B23" s="21">
        <v>2</v>
      </c>
      <c r="C23" s="565"/>
      <c r="D23" s="566"/>
      <c r="E23" s="567"/>
      <c r="F23" s="547"/>
      <c r="G23" s="548"/>
      <c r="H23" s="555"/>
      <c r="I23" s="279"/>
      <c r="J23" s="280"/>
      <c r="K23" s="550"/>
      <c r="L23" s="551"/>
      <c r="M23" s="241"/>
      <c r="N23" s="242"/>
      <c r="O23" s="236"/>
      <c r="P23" s="281">
        <f t="shared" si="0"/>
        <v>0</v>
      </c>
      <c r="Q23" s="521">
        <f>IF('Cover Page'!$P$11="yes / oui",(N23*(1-0.6969))+(P23-N23),P23)</f>
        <v>0</v>
      </c>
      <c r="R23" s="521"/>
      <c r="S23" s="282"/>
      <c r="T23" s="283">
        <f t="shared" ref="T23:T39" si="2">IF(S23="denied / refusé",(0),Q23)</f>
        <v>0</v>
      </c>
    </row>
    <row r="24" spans="1:21" ht="15.75" x14ac:dyDescent="0.25">
      <c r="A24" t="str">
        <f t="shared" si="1"/>
        <v>Hide</v>
      </c>
      <c r="B24" s="21">
        <v>3</v>
      </c>
      <c r="C24" s="565"/>
      <c r="D24" s="566"/>
      <c r="E24" s="567"/>
      <c r="F24" s="547"/>
      <c r="G24" s="548"/>
      <c r="H24" s="549"/>
      <c r="I24" s="279"/>
      <c r="J24" s="280"/>
      <c r="K24" s="550"/>
      <c r="L24" s="551"/>
      <c r="M24" s="241"/>
      <c r="N24" s="242"/>
      <c r="O24" s="240"/>
      <c r="P24" s="281">
        <f t="shared" si="0"/>
        <v>0</v>
      </c>
      <c r="Q24" s="521">
        <f>IF('Cover Page'!$P$11="yes / oui",(N24*(1-0.6969))+(P24-N24),P24)</f>
        <v>0</v>
      </c>
      <c r="R24" s="521"/>
      <c r="S24" s="282"/>
      <c r="T24" s="283">
        <f t="shared" si="2"/>
        <v>0</v>
      </c>
    </row>
    <row r="25" spans="1:21" ht="15.75" x14ac:dyDescent="0.25">
      <c r="A25" t="str">
        <f t="shared" si="1"/>
        <v>Hide</v>
      </c>
      <c r="B25" s="21">
        <v>4</v>
      </c>
      <c r="C25" s="565"/>
      <c r="D25" s="566"/>
      <c r="E25" s="567"/>
      <c r="F25" s="547"/>
      <c r="G25" s="548"/>
      <c r="H25" s="549"/>
      <c r="I25" s="279"/>
      <c r="J25" s="280"/>
      <c r="K25" s="550"/>
      <c r="L25" s="551"/>
      <c r="M25" s="241"/>
      <c r="N25" s="242"/>
      <c r="O25" s="240"/>
      <c r="P25" s="281">
        <f t="shared" si="0"/>
        <v>0</v>
      </c>
      <c r="Q25" s="521">
        <f>IF('Cover Page'!$P$11="yes / oui",(N25*(1-0.6969))+(P25-N25),P25)</f>
        <v>0</v>
      </c>
      <c r="R25" s="521"/>
      <c r="S25" s="282"/>
      <c r="T25" s="283">
        <f t="shared" si="2"/>
        <v>0</v>
      </c>
    </row>
    <row r="26" spans="1:21" ht="15.75" x14ac:dyDescent="0.25">
      <c r="A26" t="str">
        <f t="shared" si="1"/>
        <v>Hide</v>
      </c>
      <c r="B26" s="21">
        <v>5</v>
      </c>
      <c r="C26" s="565"/>
      <c r="D26" s="566"/>
      <c r="E26" s="567"/>
      <c r="F26" s="547"/>
      <c r="G26" s="548"/>
      <c r="H26" s="549"/>
      <c r="I26" s="279"/>
      <c r="J26" s="280"/>
      <c r="K26" s="550"/>
      <c r="L26" s="551"/>
      <c r="M26" s="241"/>
      <c r="N26" s="242"/>
      <c r="O26" s="240"/>
      <c r="P26" s="281">
        <f t="shared" si="0"/>
        <v>0</v>
      </c>
      <c r="Q26" s="521">
        <f>IF('Cover Page'!$P$11="yes / oui",(N26*(1-0.6969))+(P26-N26),P26)</f>
        <v>0</v>
      </c>
      <c r="R26" s="521"/>
      <c r="S26" s="282"/>
      <c r="T26" s="283">
        <f t="shared" si="2"/>
        <v>0</v>
      </c>
    </row>
    <row r="27" spans="1:21" ht="15.75" x14ac:dyDescent="0.25">
      <c r="A27" t="str">
        <f t="shared" si="1"/>
        <v>Hide</v>
      </c>
      <c r="B27" s="21">
        <v>6</v>
      </c>
      <c r="C27" s="565"/>
      <c r="D27" s="566"/>
      <c r="E27" s="567"/>
      <c r="F27" s="547"/>
      <c r="G27" s="548"/>
      <c r="H27" s="549"/>
      <c r="I27" s="279"/>
      <c r="J27" s="280"/>
      <c r="K27" s="550"/>
      <c r="L27" s="551"/>
      <c r="M27" s="241"/>
      <c r="N27" s="242"/>
      <c r="O27" s="240"/>
      <c r="P27" s="281">
        <f t="shared" si="0"/>
        <v>0</v>
      </c>
      <c r="Q27" s="521">
        <f>IF('Cover Page'!$P$11="yes / oui",(N27*(1-0.6969))+(P27-N27),P27)</f>
        <v>0</v>
      </c>
      <c r="R27" s="521"/>
      <c r="S27" s="284"/>
      <c r="T27" s="283">
        <f t="shared" si="2"/>
        <v>0</v>
      </c>
    </row>
    <row r="28" spans="1:21" ht="15.75" x14ac:dyDescent="0.25">
      <c r="A28" t="str">
        <f t="shared" si="1"/>
        <v>Hide</v>
      </c>
      <c r="B28" s="21">
        <v>7</v>
      </c>
      <c r="C28" s="565"/>
      <c r="D28" s="566"/>
      <c r="E28" s="567"/>
      <c r="F28" s="547"/>
      <c r="G28" s="548"/>
      <c r="H28" s="549"/>
      <c r="I28" s="279"/>
      <c r="J28" s="280"/>
      <c r="K28" s="550"/>
      <c r="L28" s="551"/>
      <c r="M28" s="241"/>
      <c r="N28" s="242"/>
      <c r="O28" s="240"/>
      <c r="P28" s="281">
        <f t="shared" si="0"/>
        <v>0</v>
      </c>
      <c r="Q28" s="521">
        <f>IF('Cover Page'!$P$11="yes / oui",(N28*(1-0.6969))+(P28-N28),P28)</f>
        <v>0</v>
      </c>
      <c r="R28" s="521"/>
      <c r="S28" s="285"/>
      <c r="T28" s="283">
        <f t="shared" si="2"/>
        <v>0</v>
      </c>
    </row>
    <row r="29" spans="1:21" ht="15.75" x14ac:dyDescent="0.25">
      <c r="A29" t="str">
        <f t="shared" si="1"/>
        <v>Hide</v>
      </c>
      <c r="B29" s="21">
        <v>8</v>
      </c>
      <c r="C29" s="565"/>
      <c r="D29" s="566"/>
      <c r="E29" s="567"/>
      <c r="F29" s="547"/>
      <c r="G29" s="548"/>
      <c r="H29" s="549"/>
      <c r="I29" s="279"/>
      <c r="J29" s="280"/>
      <c r="K29" s="550"/>
      <c r="L29" s="551"/>
      <c r="M29" s="241"/>
      <c r="N29" s="242"/>
      <c r="O29" s="240"/>
      <c r="P29" s="281">
        <f t="shared" si="0"/>
        <v>0</v>
      </c>
      <c r="Q29" s="521">
        <f>IF('Cover Page'!$P$11="yes / oui",(N29*(1-0.6969))+(P29-N29),P29)</f>
        <v>0</v>
      </c>
      <c r="R29" s="521"/>
      <c r="S29" s="282"/>
      <c r="T29" s="283">
        <f t="shared" si="2"/>
        <v>0</v>
      </c>
    </row>
    <row r="30" spans="1:21" ht="15.75" x14ac:dyDescent="0.25">
      <c r="A30" t="str">
        <f t="shared" si="1"/>
        <v>Hide</v>
      </c>
      <c r="B30" s="21">
        <v>9</v>
      </c>
      <c r="C30" s="565"/>
      <c r="D30" s="566"/>
      <c r="E30" s="567"/>
      <c r="F30" s="547"/>
      <c r="G30" s="548"/>
      <c r="H30" s="549"/>
      <c r="I30" s="279"/>
      <c r="J30" s="280"/>
      <c r="K30" s="550"/>
      <c r="L30" s="551"/>
      <c r="M30" s="241"/>
      <c r="N30" s="242"/>
      <c r="O30" s="240"/>
      <c r="P30" s="281">
        <f t="shared" si="0"/>
        <v>0</v>
      </c>
      <c r="Q30" s="521">
        <f>IF('Cover Page'!$P$11="yes / oui",(N30*(1-0.6969))+(P30-N30),P30)</f>
        <v>0</v>
      </c>
      <c r="R30" s="521"/>
      <c r="S30" s="284"/>
      <c r="T30" s="283">
        <f t="shared" si="2"/>
        <v>0</v>
      </c>
    </row>
    <row r="31" spans="1:21" ht="15.75" x14ac:dyDescent="0.25">
      <c r="A31" t="str">
        <f t="shared" si="1"/>
        <v>Hide</v>
      </c>
      <c r="B31" s="21">
        <v>10</v>
      </c>
      <c r="C31" s="565"/>
      <c r="D31" s="566"/>
      <c r="E31" s="567"/>
      <c r="F31" s="547"/>
      <c r="G31" s="548"/>
      <c r="H31" s="549"/>
      <c r="I31" s="279"/>
      <c r="J31" s="280"/>
      <c r="K31" s="550"/>
      <c r="L31" s="551"/>
      <c r="M31" s="241"/>
      <c r="N31" s="242"/>
      <c r="O31" s="240"/>
      <c r="P31" s="281">
        <f t="shared" si="0"/>
        <v>0</v>
      </c>
      <c r="Q31" s="521">
        <f>IF('Cover Page'!$P$11="yes / oui",(N31*(1-0.6969))+(P31-N31),P31)</f>
        <v>0</v>
      </c>
      <c r="R31" s="521"/>
      <c r="S31" s="284"/>
      <c r="T31" s="283">
        <f t="shared" si="2"/>
        <v>0</v>
      </c>
    </row>
    <row r="32" spans="1:21" ht="15.75" x14ac:dyDescent="0.25">
      <c r="A32" t="str">
        <f t="shared" si="1"/>
        <v>Hide</v>
      </c>
      <c r="B32" s="21">
        <v>11</v>
      </c>
      <c r="C32" s="565"/>
      <c r="D32" s="566"/>
      <c r="E32" s="567"/>
      <c r="F32" s="547"/>
      <c r="G32" s="548"/>
      <c r="H32" s="549"/>
      <c r="I32" s="279"/>
      <c r="J32" s="280"/>
      <c r="K32" s="550"/>
      <c r="L32" s="551"/>
      <c r="M32" s="241"/>
      <c r="N32" s="242"/>
      <c r="O32" s="240"/>
      <c r="P32" s="281">
        <f t="shared" si="0"/>
        <v>0</v>
      </c>
      <c r="Q32" s="521">
        <f>IF('Cover Page'!$P$11="yes / oui",(N32*(1-0.6969))+(P32-N32),P32)</f>
        <v>0</v>
      </c>
      <c r="R32" s="521"/>
      <c r="S32" s="285"/>
      <c r="T32" s="283">
        <f t="shared" si="2"/>
        <v>0</v>
      </c>
    </row>
    <row r="33" spans="1:20" ht="15.75" x14ac:dyDescent="0.25">
      <c r="A33" t="str">
        <f t="shared" si="1"/>
        <v>Hide</v>
      </c>
      <c r="B33" s="21">
        <v>12</v>
      </c>
      <c r="C33" s="565"/>
      <c r="D33" s="566"/>
      <c r="E33" s="567"/>
      <c r="F33" s="547"/>
      <c r="G33" s="548"/>
      <c r="H33" s="549"/>
      <c r="I33" s="279"/>
      <c r="J33" s="280"/>
      <c r="K33" s="550"/>
      <c r="L33" s="551"/>
      <c r="M33" s="241"/>
      <c r="N33" s="242"/>
      <c r="O33" s="240"/>
      <c r="P33" s="281">
        <f t="shared" si="0"/>
        <v>0</v>
      </c>
      <c r="Q33" s="521">
        <f>IF('Cover Page'!$P$11="yes / oui",(N33*(1-0.6969))+(P33-N33),P33)</f>
        <v>0</v>
      </c>
      <c r="R33" s="521"/>
      <c r="S33" s="284"/>
      <c r="T33" s="283">
        <f t="shared" si="2"/>
        <v>0</v>
      </c>
    </row>
    <row r="34" spans="1:20" ht="15.75" x14ac:dyDescent="0.25">
      <c r="A34" t="str">
        <f t="shared" si="1"/>
        <v>Hide</v>
      </c>
      <c r="B34" s="21">
        <v>13</v>
      </c>
      <c r="C34" s="565"/>
      <c r="D34" s="566"/>
      <c r="E34" s="567"/>
      <c r="F34" s="547"/>
      <c r="G34" s="548"/>
      <c r="H34" s="549"/>
      <c r="I34" s="279"/>
      <c r="J34" s="280"/>
      <c r="K34" s="550"/>
      <c r="L34" s="551"/>
      <c r="M34" s="241"/>
      <c r="N34" s="242"/>
      <c r="O34" s="240"/>
      <c r="P34" s="281">
        <f t="shared" si="0"/>
        <v>0</v>
      </c>
      <c r="Q34" s="521">
        <f>IF('Cover Page'!$P$11="yes / oui",(N34*(1-0.6969))+(P34-N34),P34)</f>
        <v>0</v>
      </c>
      <c r="R34" s="521"/>
      <c r="S34" s="285"/>
      <c r="T34" s="283">
        <f t="shared" si="2"/>
        <v>0</v>
      </c>
    </row>
    <row r="35" spans="1:20" ht="15.75" x14ac:dyDescent="0.25">
      <c r="A35" t="str">
        <f t="shared" si="1"/>
        <v>Hide</v>
      </c>
      <c r="B35" s="21">
        <v>14</v>
      </c>
      <c r="C35" s="565"/>
      <c r="D35" s="566"/>
      <c r="E35" s="567"/>
      <c r="F35" s="547"/>
      <c r="G35" s="548"/>
      <c r="H35" s="549"/>
      <c r="I35" s="279"/>
      <c r="J35" s="280"/>
      <c r="K35" s="550"/>
      <c r="L35" s="551"/>
      <c r="M35" s="241"/>
      <c r="N35" s="242"/>
      <c r="O35" s="240"/>
      <c r="P35" s="281">
        <f t="shared" si="0"/>
        <v>0</v>
      </c>
      <c r="Q35" s="521">
        <f>IF('Cover Page'!$P$11="yes / oui",(N35*(1-0.6969))+(P35-N35),P35)</f>
        <v>0</v>
      </c>
      <c r="R35" s="521"/>
      <c r="S35" s="284"/>
      <c r="T35" s="283">
        <f t="shared" si="2"/>
        <v>0</v>
      </c>
    </row>
    <row r="36" spans="1:20" ht="15.75" x14ac:dyDescent="0.25">
      <c r="A36" t="str">
        <f t="shared" si="1"/>
        <v>Hide</v>
      </c>
      <c r="B36" s="21">
        <v>15</v>
      </c>
      <c r="C36" s="565"/>
      <c r="D36" s="566"/>
      <c r="E36" s="567"/>
      <c r="F36" s="547"/>
      <c r="G36" s="548"/>
      <c r="H36" s="549"/>
      <c r="I36" s="279"/>
      <c r="J36" s="280"/>
      <c r="K36" s="550"/>
      <c r="L36" s="551"/>
      <c r="M36" s="241"/>
      <c r="N36" s="242"/>
      <c r="O36" s="240"/>
      <c r="P36" s="281">
        <f t="shared" si="0"/>
        <v>0</v>
      </c>
      <c r="Q36" s="521">
        <f>IF('Cover Page'!$P$11="yes / oui",(N36*(1-0.6969))+(P36-N36),P36)</f>
        <v>0</v>
      </c>
      <c r="R36" s="521"/>
      <c r="S36" s="285"/>
      <c r="T36" s="283">
        <f t="shared" si="2"/>
        <v>0</v>
      </c>
    </row>
    <row r="37" spans="1:20" ht="15.75" x14ac:dyDescent="0.25">
      <c r="A37" t="str">
        <f t="shared" si="1"/>
        <v>Hide</v>
      </c>
      <c r="B37" s="21">
        <v>16</v>
      </c>
      <c r="C37" s="565"/>
      <c r="D37" s="566"/>
      <c r="E37" s="567"/>
      <c r="F37" s="547"/>
      <c r="G37" s="548"/>
      <c r="H37" s="549"/>
      <c r="I37" s="279"/>
      <c r="J37" s="280"/>
      <c r="K37" s="550"/>
      <c r="L37" s="551"/>
      <c r="M37" s="241"/>
      <c r="N37" s="242"/>
      <c r="O37" s="240"/>
      <c r="P37" s="281">
        <f t="shared" si="0"/>
        <v>0</v>
      </c>
      <c r="Q37" s="521">
        <f>IF('Cover Page'!$P$11="yes / oui",(N37*(1-0.6969))+(P37-N37),P37)</f>
        <v>0</v>
      </c>
      <c r="R37" s="521"/>
      <c r="S37" s="282"/>
      <c r="T37" s="283">
        <f t="shared" si="2"/>
        <v>0</v>
      </c>
    </row>
    <row r="38" spans="1:20" ht="15" customHeight="1" x14ac:dyDescent="0.25">
      <c r="A38" t="str">
        <f t="shared" si="1"/>
        <v>Hide</v>
      </c>
      <c r="B38" s="21">
        <v>17</v>
      </c>
      <c r="C38" s="565"/>
      <c r="D38" s="566"/>
      <c r="E38" s="567"/>
      <c r="F38" s="547"/>
      <c r="G38" s="548"/>
      <c r="H38" s="549"/>
      <c r="I38" s="279"/>
      <c r="J38" s="280"/>
      <c r="K38" s="550"/>
      <c r="L38" s="551"/>
      <c r="M38" s="241"/>
      <c r="N38" s="242"/>
      <c r="O38" s="240"/>
      <c r="P38" s="281">
        <f t="shared" si="0"/>
        <v>0</v>
      </c>
      <c r="Q38" s="521">
        <f>IF('Cover Page'!$P$11="yes / oui",(N38*(1-0.6969))+(P38-N38),P38)</f>
        <v>0</v>
      </c>
      <c r="R38" s="521"/>
      <c r="S38" s="282"/>
      <c r="T38" s="283">
        <f t="shared" si="2"/>
        <v>0</v>
      </c>
    </row>
    <row r="39" spans="1:20" ht="15.75" customHeight="1" x14ac:dyDescent="0.25">
      <c r="A39" t="str">
        <f t="shared" si="1"/>
        <v>Hide</v>
      </c>
      <c r="B39" s="21">
        <v>18</v>
      </c>
      <c r="C39" s="565"/>
      <c r="D39" s="566"/>
      <c r="E39" s="567"/>
      <c r="F39" s="547"/>
      <c r="G39" s="548"/>
      <c r="H39" s="549"/>
      <c r="I39" s="279"/>
      <c r="J39" s="280"/>
      <c r="K39" s="550"/>
      <c r="L39" s="551"/>
      <c r="M39" s="241"/>
      <c r="N39" s="242"/>
      <c r="O39" s="240"/>
      <c r="P39" s="281">
        <f t="shared" si="0"/>
        <v>0</v>
      </c>
      <c r="Q39" s="521">
        <f>IF('Cover Page'!$P$11="yes / oui",(N39*(1-0.6969))+(P39-N39),P39)</f>
        <v>0</v>
      </c>
      <c r="R39" s="521"/>
      <c r="S39" s="284"/>
      <c r="T39" s="283">
        <f t="shared" si="2"/>
        <v>0</v>
      </c>
    </row>
    <row r="40" spans="1:20" ht="10.5" hidden="1" customHeight="1" x14ac:dyDescent="0.25">
      <c r="A40" t="str">
        <f t="shared" si="1"/>
        <v>Hide</v>
      </c>
      <c r="B40" s="21">
        <v>19</v>
      </c>
      <c r="C40" s="565"/>
      <c r="D40" s="566"/>
      <c r="E40" s="567"/>
      <c r="F40" s="547"/>
      <c r="G40" s="548"/>
      <c r="H40" s="549"/>
      <c r="I40" s="279"/>
      <c r="J40" s="280"/>
      <c r="K40" s="286"/>
      <c r="L40" s="280"/>
      <c r="M40" s="241"/>
      <c r="N40" s="242">
        <f t="shared" ref="N40" si="3">ROUND(M40*0.13,2)</f>
        <v>0</v>
      </c>
      <c r="O40" s="240"/>
      <c r="P40" s="281"/>
      <c r="Q40" s="521"/>
      <c r="R40" s="521"/>
      <c r="S40" s="285"/>
      <c r="T40" s="287"/>
    </row>
    <row r="41" spans="1:20" ht="14.25" customHeight="1" x14ac:dyDescent="0.25">
      <c r="A41" t="str">
        <f t="shared" si="1"/>
        <v>Hide</v>
      </c>
      <c r="B41" s="21">
        <v>20</v>
      </c>
      <c r="C41" s="565"/>
      <c r="D41" s="566"/>
      <c r="E41" s="567"/>
      <c r="F41" s="547"/>
      <c r="G41" s="548"/>
      <c r="H41" s="549"/>
      <c r="I41" s="279"/>
      <c r="J41" s="280"/>
      <c r="K41" s="550"/>
      <c r="L41" s="551"/>
      <c r="M41" s="241"/>
      <c r="N41" s="242"/>
      <c r="O41" s="240"/>
      <c r="P41" s="281">
        <f t="shared" ref="P41:P51" si="4">SUM(M41+O41)</f>
        <v>0</v>
      </c>
      <c r="Q41" s="521">
        <f>IF('Cover Page'!$P$11="yes / oui",(N41*(1-0.6969))+(P41-N41),P41)</f>
        <v>0</v>
      </c>
      <c r="R41" s="521"/>
      <c r="S41" s="288"/>
      <c r="T41" s="283">
        <f t="shared" ref="T41:T51" si="5">IF(S41="denied / refusé",(0),Q41)</f>
        <v>0</v>
      </c>
    </row>
    <row r="42" spans="1:20" ht="15.75" x14ac:dyDescent="0.25">
      <c r="A42" t="str">
        <f t="shared" si="1"/>
        <v>Hide</v>
      </c>
      <c r="B42" s="21">
        <v>21</v>
      </c>
      <c r="C42" s="565"/>
      <c r="D42" s="566"/>
      <c r="E42" s="567"/>
      <c r="F42" s="547"/>
      <c r="G42" s="548"/>
      <c r="H42" s="549"/>
      <c r="I42" s="279"/>
      <c r="J42" s="280"/>
      <c r="K42" s="550"/>
      <c r="L42" s="551"/>
      <c r="M42" s="241"/>
      <c r="N42" s="242"/>
      <c r="O42" s="240"/>
      <c r="P42" s="281">
        <f t="shared" si="4"/>
        <v>0</v>
      </c>
      <c r="Q42" s="521">
        <f>IF('Cover Page'!$P$11="yes / oui",(N42*(1-0.6969))+(P42-N42),P42)</f>
        <v>0</v>
      </c>
      <c r="R42" s="521"/>
      <c r="S42" s="285"/>
      <c r="T42" s="283">
        <f t="shared" si="5"/>
        <v>0</v>
      </c>
    </row>
    <row r="43" spans="1:20" ht="15.75" x14ac:dyDescent="0.25">
      <c r="A43" t="str">
        <f t="shared" si="1"/>
        <v>Hide</v>
      </c>
      <c r="B43" s="21">
        <v>22</v>
      </c>
      <c r="C43" s="565"/>
      <c r="D43" s="566"/>
      <c r="E43" s="567"/>
      <c r="F43" s="547"/>
      <c r="G43" s="548"/>
      <c r="H43" s="549"/>
      <c r="I43" s="279"/>
      <c r="J43" s="280"/>
      <c r="K43" s="550"/>
      <c r="L43" s="551"/>
      <c r="M43" s="241"/>
      <c r="N43" s="242"/>
      <c r="O43" s="240"/>
      <c r="P43" s="281">
        <f t="shared" si="4"/>
        <v>0</v>
      </c>
      <c r="Q43" s="521">
        <f>IF('Cover Page'!$P$11="yes / oui",(N43*(1-0.6969))+(P43-N43),P43)</f>
        <v>0</v>
      </c>
      <c r="R43" s="521"/>
      <c r="S43" s="284"/>
      <c r="T43" s="283">
        <f t="shared" si="5"/>
        <v>0</v>
      </c>
    </row>
    <row r="44" spans="1:20" ht="15.75" x14ac:dyDescent="0.25">
      <c r="A44" t="str">
        <f t="shared" si="1"/>
        <v>Hide</v>
      </c>
      <c r="B44" s="21">
        <v>23</v>
      </c>
      <c r="C44" s="565"/>
      <c r="D44" s="566"/>
      <c r="E44" s="567"/>
      <c r="F44" s="547"/>
      <c r="G44" s="548"/>
      <c r="H44" s="549"/>
      <c r="I44" s="279"/>
      <c r="J44" s="280"/>
      <c r="K44" s="550"/>
      <c r="L44" s="551"/>
      <c r="M44" s="241"/>
      <c r="N44" s="242"/>
      <c r="O44" s="240"/>
      <c r="P44" s="281">
        <f t="shared" si="4"/>
        <v>0</v>
      </c>
      <c r="Q44" s="521">
        <f>IF('Cover Page'!$P$11="yes / oui",(N44*(1-0.6969))+(P44-N44),P44)</f>
        <v>0</v>
      </c>
      <c r="R44" s="521"/>
      <c r="S44" s="284"/>
      <c r="T44" s="283">
        <f t="shared" si="5"/>
        <v>0</v>
      </c>
    </row>
    <row r="45" spans="1:20" ht="15.75" x14ac:dyDescent="0.25">
      <c r="A45" t="str">
        <f t="shared" si="1"/>
        <v>Hide</v>
      </c>
      <c r="B45" s="21">
        <v>24</v>
      </c>
      <c r="C45" s="565"/>
      <c r="D45" s="566"/>
      <c r="E45" s="567"/>
      <c r="F45" s="547"/>
      <c r="G45" s="548"/>
      <c r="H45" s="549"/>
      <c r="I45" s="279"/>
      <c r="J45" s="280"/>
      <c r="K45" s="550"/>
      <c r="L45" s="551"/>
      <c r="M45" s="241"/>
      <c r="N45" s="242"/>
      <c r="O45" s="240"/>
      <c r="P45" s="281">
        <f t="shared" si="4"/>
        <v>0</v>
      </c>
      <c r="Q45" s="521">
        <f>IF('Cover Page'!$P$11="yes / oui",(N45*(1-0.6969))+(P45-N45),P45)</f>
        <v>0</v>
      </c>
      <c r="R45" s="521"/>
      <c r="S45" s="285"/>
      <c r="T45" s="283">
        <f t="shared" si="5"/>
        <v>0</v>
      </c>
    </row>
    <row r="46" spans="1:20" ht="15.75" x14ac:dyDescent="0.25">
      <c r="A46" t="str">
        <f t="shared" si="1"/>
        <v>Hide</v>
      </c>
      <c r="B46" s="21">
        <v>25</v>
      </c>
      <c r="C46" s="565"/>
      <c r="D46" s="566"/>
      <c r="E46" s="567"/>
      <c r="F46" s="547"/>
      <c r="G46" s="548"/>
      <c r="H46" s="549"/>
      <c r="I46" s="279"/>
      <c r="J46" s="280"/>
      <c r="K46" s="550"/>
      <c r="L46" s="551"/>
      <c r="M46" s="241"/>
      <c r="N46" s="242"/>
      <c r="O46" s="240"/>
      <c r="P46" s="281">
        <f t="shared" si="4"/>
        <v>0</v>
      </c>
      <c r="Q46" s="521">
        <f>IF('Cover Page'!$P$11="yes / oui",(N46*(1-0.6969))+(P46-N46),P46)</f>
        <v>0</v>
      </c>
      <c r="R46" s="521"/>
      <c r="S46" s="282"/>
      <c r="T46" s="283">
        <f t="shared" si="5"/>
        <v>0</v>
      </c>
    </row>
    <row r="47" spans="1:20" ht="15.75" x14ac:dyDescent="0.25">
      <c r="A47" t="str">
        <f t="shared" si="1"/>
        <v>Hide</v>
      </c>
      <c r="B47" s="21">
        <v>26</v>
      </c>
      <c r="C47" s="565"/>
      <c r="D47" s="566"/>
      <c r="E47" s="567"/>
      <c r="F47" s="547"/>
      <c r="G47" s="548"/>
      <c r="H47" s="549"/>
      <c r="I47" s="279"/>
      <c r="J47" s="280"/>
      <c r="K47" s="550"/>
      <c r="L47" s="551"/>
      <c r="M47" s="241"/>
      <c r="N47" s="242"/>
      <c r="O47" s="240"/>
      <c r="P47" s="281">
        <f t="shared" si="4"/>
        <v>0</v>
      </c>
      <c r="Q47" s="521">
        <f>IF('Cover Page'!$P$11="yes / oui",(N47*(1-0.6969))+(P47-N47),P47)</f>
        <v>0</v>
      </c>
      <c r="R47" s="521"/>
      <c r="S47" s="282"/>
      <c r="T47" s="283">
        <f t="shared" si="5"/>
        <v>0</v>
      </c>
    </row>
    <row r="48" spans="1:20" ht="15.75" x14ac:dyDescent="0.25">
      <c r="A48" t="str">
        <f t="shared" si="1"/>
        <v>Hide</v>
      </c>
      <c r="B48" s="21">
        <v>27</v>
      </c>
      <c r="C48" s="565"/>
      <c r="D48" s="566"/>
      <c r="E48" s="567"/>
      <c r="F48" s="547"/>
      <c r="G48" s="548"/>
      <c r="H48" s="549"/>
      <c r="I48" s="279"/>
      <c r="J48" s="280"/>
      <c r="K48" s="550"/>
      <c r="L48" s="551"/>
      <c r="M48" s="241"/>
      <c r="N48" s="242"/>
      <c r="O48" s="240"/>
      <c r="P48" s="281">
        <f t="shared" si="4"/>
        <v>0</v>
      </c>
      <c r="Q48" s="521">
        <f>IF('Cover Page'!$P$11="yes / oui",(N48*(1-0.6969))+(P48-N48),P48)</f>
        <v>0</v>
      </c>
      <c r="R48" s="521"/>
      <c r="S48" s="282"/>
      <c r="T48" s="283">
        <f t="shared" si="5"/>
        <v>0</v>
      </c>
    </row>
    <row r="49" spans="1:21" ht="15.75" x14ac:dyDescent="0.25">
      <c r="A49" t="str">
        <f t="shared" si="1"/>
        <v>Hide</v>
      </c>
      <c r="B49" s="21">
        <v>28</v>
      </c>
      <c r="C49" s="565"/>
      <c r="D49" s="566"/>
      <c r="E49" s="567"/>
      <c r="F49" s="547"/>
      <c r="G49" s="548"/>
      <c r="H49" s="549"/>
      <c r="I49" s="279"/>
      <c r="J49" s="280"/>
      <c r="K49" s="550"/>
      <c r="L49" s="551"/>
      <c r="M49" s="241"/>
      <c r="N49" s="242"/>
      <c r="O49" s="240"/>
      <c r="P49" s="281">
        <f t="shared" si="4"/>
        <v>0</v>
      </c>
      <c r="Q49" s="521">
        <f>IF('Cover Page'!$P$11="yes / oui",(N49*(1-0.6969))+(P49-N49),P49)</f>
        <v>0</v>
      </c>
      <c r="R49" s="521"/>
      <c r="S49" s="284"/>
      <c r="T49" s="283">
        <f t="shared" si="5"/>
        <v>0</v>
      </c>
    </row>
    <row r="50" spans="1:21" ht="15.75" x14ac:dyDescent="0.25">
      <c r="A50" t="str">
        <f t="shared" si="1"/>
        <v>Hide</v>
      </c>
      <c r="B50" s="21">
        <v>29</v>
      </c>
      <c r="C50" s="569"/>
      <c r="D50" s="570"/>
      <c r="E50" s="571"/>
      <c r="F50" s="547"/>
      <c r="G50" s="548"/>
      <c r="H50" s="549"/>
      <c r="I50" s="279"/>
      <c r="J50" s="280"/>
      <c r="K50" s="550"/>
      <c r="L50" s="551"/>
      <c r="M50" s="241"/>
      <c r="N50" s="242"/>
      <c r="O50" s="240"/>
      <c r="P50" s="281">
        <f t="shared" si="4"/>
        <v>0</v>
      </c>
      <c r="Q50" s="521">
        <f>IF('Cover Page'!$P$11="yes / oui",(N50*(1-0.6969))+(P50-N50),P50)</f>
        <v>0</v>
      </c>
      <c r="R50" s="521"/>
      <c r="S50" s="285"/>
      <c r="T50" s="283">
        <f t="shared" si="5"/>
        <v>0</v>
      </c>
    </row>
    <row r="51" spans="1:21" ht="15.75" x14ac:dyDescent="0.25">
      <c r="A51" t="str">
        <f t="shared" si="1"/>
        <v>Hide</v>
      </c>
      <c r="B51" s="21">
        <v>30</v>
      </c>
      <c r="C51" s="572"/>
      <c r="D51" s="573"/>
      <c r="E51" s="574"/>
      <c r="F51" s="575"/>
      <c r="G51" s="548"/>
      <c r="H51" s="549"/>
      <c r="I51" s="279"/>
      <c r="J51" s="280"/>
      <c r="K51" s="550"/>
      <c r="L51" s="551"/>
      <c r="M51" s="241"/>
      <c r="N51" s="242"/>
      <c r="O51" s="240"/>
      <c r="P51" s="281">
        <f t="shared" si="4"/>
        <v>0</v>
      </c>
      <c r="Q51" s="521">
        <f>IF('Cover Page'!$P$11="yes / oui",(N51*(1-0.6969))+(P51-N51),P51)</f>
        <v>0</v>
      </c>
      <c r="R51" s="521"/>
      <c r="S51" s="284"/>
      <c r="T51" s="283">
        <f t="shared" si="5"/>
        <v>0</v>
      </c>
    </row>
    <row r="52" spans="1:21" ht="15.75" thickBot="1" x14ac:dyDescent="0.3">
      <c r="T52" s="243"/>
    </row>
    <row r="53" spans="1:21" ht="96" customHeight="1" thickBot="1" x14ac:dyDescent="0.3">
      <c r="A53" s="205" t="s">
        <v>24</v>
      </c>
      <c r="B53" s="206"/>
      <c r="C53" s="544" t="str">
        <f>IF('Cover Page'!P7="Français","Article(s) requis","Item's Required more than $5000.00")</f>
        <v>Item's Required more than $5000.00</v>
      </c>
      <c r="D53" s="545"/>
      <c r="E53" s="546"/>
      <c r="F53" s="544" t="str">
        <f>IF('Cover Page'!P7="Français","Votre demande prend-elle en charge Comment apprend-on ?", "Does your request support How Does Learning Happen?")</f>
        <v>Does your request support How Does Learning Happen?</v>
      </c>
      <c r="G53" s="545"/>
      <c r="H53" s="546"/>
      <c r="I53" s="207" t="str">
        <f>IF('Cover Page'!P7="Français"," Nombre d'enfants d'âge poupon, de bambins et préscolaire soutenus par la demande de financemen"," Number of Infant, Toddler &amp; Preschool Children Supported with funding request")</f>
        <v xml:space="preserve"> Number of Infant, Toddler &amp; Preschool Children Supported with funding request</v>
      </c>
      <c r="J53" s="207" t="str">
        <f>IF('Cover Page'!P7="Français","Nombre d'enfants parascolaire soutenus par la demande de financement"," Number of Kindegarten children Supported with funding request")</f>
        <v xml:space="preserve"> Number of Kindegarten children Supported with funding request</v>
      </c>
      <c r="K53" s="245" t="str">
        <f>IF('Cover Page'!P7="Français","Nombre d'enfants d'âge scolaire soutenus par la demande de financement","Number of School Aged Children Supported with funding request")</f>
        <v>Number of School Aged Children Supported with funding request</v>
      </c>
      <c r="L53" s="246" t="str">
        <f>IF('Cover Page'!P7="Français","Nom de Marchant","Name of Vendors")</f>
        <v>Name of Vendors</v>
      </c>
      <c r="M53" s="122" t="str">
        <f>IF('Cover Page'!P7="Français","Sous-total avec TVH","Subtotal with HST")</f>
        <v>Subtotal with HST</v>
      </c>
      <c r="N53" s="122" t="str">
        <f>IF('Cover Page'!P7="Français","Montant de la TVH","HST Amount")</f>
        <v>HST Amount</v>
      </c>
      <c r="O53" s="271" t="str">
        <f>IF('Cover Page'!P7="Français","Frais d'expédition","Shipping Costs")</f>
        <v>Shipping Costs</v>
      </c>
      <c r="P53" s="271" t="s">
        <v>27</v>
      </c>
      <c r="Q53" s="544" t="str">
        <f>IF('Cover Page'!P7="Français","Total du montant admissible après le remboursement de la TVH","Total Eligible Amount after HST Rebate applied")</f>
        <v>Total Eligible Amount after HST Rebate applied</v>
      </c>
      <c r="R53" s="546"/>
      <c r="S53" s="277" t="str">
        <f>IF('Cover Page'!P7="Français","Article non admissible","Non-
eligible item")</f>
        <v>Non-
eligible item</v>
      </c>
      <c r="T53" s="278" t="str">
        <f>IF('Cover Page'!P7="Français","Total du montant admissible","Total Eligible Amount")</f>
        <v>Total Eligible Amount</v>
      </c>
      <c r="U53" t="s">
        <v>25</v>
      </c>
    </row>
    <row r="54" spans="1:21" ht="15.75" x14ac:dyDescent="0.25">
      <c r="B54" s="179"/>
      <c r="C54" s="562"/>
      <c r="D54" s="563"/>
      <c r="E54" s="564"/>
      <c r="F54" s="556"/>
      <c r="G54" s="557"/>
      <c r="H54" s="558"/>
      <c r="I54" s="180"/>
      <c r="J54" s="181"/>
      <c r="K54" s="182"/>
      <c r="L54" s="181"/>
      <c r="M54" s="183"/>
      <c r="N54" s="163"/>
      <c r="O54" s="184"/>
      <c r="P54" s="184"/>
      <c r="Q54" s="540"/>
      <c r="R54" s="541"/>
      <c r="S54" s="190"/>
      <c r="T54" s="190"/>
    </row>
    <row r="55" spans="1:21" ht="15.75" x14ac:dyDescent="0.25">
      <c r="A55" s="504" t="str">
        <f>IF(C55&lt;&gt;"","Show","Hide")</f>
        <v>Hide</v>
      </c>
      <c r="B55" s="505">
        <v>1</v>
      </c>
      <c r="C55" s="522"/>
      <c r="D55" s="523"/>
      <c r="E55" s="524"/>
      <c r="F55" s="528"/>
      <c r="G55" s="529"/>
      <c r="H55" s="529"/>
      <c r="I55" s="532"/>
      <c r="J55" s="532"/>
      <c r="K55" s="532"/>
      <c r="L55" s="289"/>
      <c r="M55" s="241"/>
      <c r="N55" s="242"/>
      <c r="O55" s="240"/>
      <c r="P55" s="281">
        <f t="shared" ref="P55:P66" si="6">SUM(M55+O55)</f>
        <v>0</v>
      </c>
      <c r="Q55" s="521">
        <f>IF('Cover Page'!$P$11="yes / oui",(N55*(1-0.6969))+(P55-N55),P55)</f>
        <v>0</v>
      </c>
      <c r="R55" s="521"/>
      <c r="S55" s="283"/>
      <c r="T55" s="283">
        <f>IF(S55="denied / refusé",(0),Q55)</f>
        <v>0</v>
      </c>
    </row>
    <row r="56" spans="1:21" ht="15.75" x14ac:dyDescent="0.25">
      <c r="A56" s="504"/>
      <c r="B56" s="506"/>
      <c r="C56" s="508"/>
      <c r="D56" s="509"/>
      <c r="E56" s="510"/>
      <c r="F56" s="514"/>
      <c r="G56" s="515"/>
      <c r="H56" s="515"/>
      <c r="I56" s="518"/>
      <c r="J56" s="518"/>
      <c r="K56" s="518"/>
      <c r="L56" s="289"/>
      <c r="M56" s="241"/>
      <c r="N56" s="242"/>
      <c r="O56" s="236"/>
      <c r="P56" s="281">
        <f t="shared" si="6"/>
        <v>0</v>
      </c>
      <c r="Q56" s="521">
        <f>IF('Cover Page'!$P$11="yes / oui",(N56*(1-0.6969))+(P56-N56),P56)</f>
        <v>0</v>
      </c>
      <c r="R56" s="521"/>
      <c r="S56" s="283"/>
      <c r="T56" s="283">
        <f>IF(S56="denied / refusé",(0),Q56)</f>
        <v>0</v>
      </c>
    </row>
    <row r="57" spans="1:21" ht="14.25" customHeight="1" thickBot="1" x14ac:dyDescent="0.3">
      <c r="A57" s="504"/>
      <c r="B57" s="507"/>
      <c r="C57" s="525"/>
      <c r="D57" s="526"/>
      <c r="E57" s="527"/>
      <c r="F57" s="530"/>
      <c r="G57" s="531"/>
      <c r="H57" s="531"/>
      <c r="I57" s="533"/>
      <c r="J57" s="533"/>
      <c r="K57" s="533"/>
      <c r="L57" s="290"/>
      <c r="M57" s="250"/>
      <c r="N57" s="251"/>
      <c r="O57" s="252"/>
      <c r="P57" s="291">
        <f t="shared" si="6"/>
        <v>0</v>
      </c>
      <c r="Q57" s="542">
        <f>IF('Cover Page'!$P$11="yes / oui",(N57*(1-0.6969))+(P57-N57),P57)</f>
        <v>0</v>
      </c>
      <c r="R57" s="542"/>
      <c r="S57" s="292"/>
      <c r="T57" s="292">
        <f>IF(S57="denied / refusé",(0),Q57)</f>
        <v>0</v>
      </c>
    </row>
    <row r="58" spans="1:21" ht="15.75" x14ac:dyDescent="0.25">
      <c r="A58" s="504" t="str">
        <f>IF(C58&lt;&gt;"","Show","Hide")</f>
        <v>Hide</v>
      </c>
      <c r="B58" s="505">
        <v>2</v>
      </c>
      <c r="C58" s="534"/>
      <c r="D58" s="535"/>
      <c r="E58" s="536"/>
      <c r="F58" s="537"/>
      <c r="G58" s="538"/>
      <c r="H58" s="538"/>
      <c r="I58" s="539"/>
      <c r="J58" s="539"/>
      <c r="K58" s="539"/>
      <c r="L58" s="293"/>
      <c r="M58" s="253"/>
      <c r="N58" s="254"/>
      <c r="O58" s="255"/>
      <c r="P58" s="294">
        <f t="shared" si="6"/>
        <v>0</v>
      </c>
      <c r="Q58" s="543">
        <f>IF('Cover Page'!$P$11="yes / oui",(N58*(1-0.6969))+(P58-N58),P58)</f>
        <v>0</v>
      </c>
      <c r="R58" s="543"/>
      <c r="S58" s="295"/>
      <c r="T58" s="295">
        <f t="shared" ref="T58:T66" si="7">IF(S58="denied / refusé",(-P58),Q58)</f>
        <v>0</v>
      </c>
    </row>
    <row r="59" spans="1:21" ht="15.75" x14ac:dyDescent="0.25">
      <c r="A59" s="504"/>
      <c r="B59" s="506"/>
      <c r="C59" s="508"/>
      <c r="D59" s="509"/>
      <c r="E59" s="510"/>
      <c r="F59" s="514"/>
      <c r="G59" s="515"/>
      <c r="H59" s="515"/>
      <c r="I59" s="518"/>
      <c r="J59" s="518"/>
      <c r="K59" s="518"/>
      <c r="L59" s="289"/>
      <c r="M59" s="241"/>
      <c r="N59" s="242"/>
      <c r="O59" s="236"/>
      <c r="P59" s="281">
        <f t="shared" si="6"/>
        <v>0</v>
      </c>
      <c r="Q59" s="521">
        <f>IF('Cover Page'!$P$11="yes / oui",(N59*(1-0.6969))+(P59-N59),P59)</f>
        <v>0</v>
      </c>
      <c r="R59" s="521"/>
      <c r="S59" s="283"/>
      <c r="T59" s="283">
        <f t="shared" si="7"/>
        <v>0</v>
      </c>
    </row>
    <row r="60" spans="1:21" ht="16.5" thickBot="1" x14ac:dyDescent="0.3">
      <c r="A60" s="504"/>
      <c r="B60" s="507"/>
      <c r="C60" s="525"/>
      <c r="D60" s="526"/>
      <c r="E60" s="527"/>
      <c r="F60" s="530"/>
      <c r="G60" s="531"/>
      <c r="H60" s="531"/>
      <c r="I60" s="533"/>
      <c r="J60" s="533"/>
      <c r="K60" s="533"/>
      <c r="L60" s="290"/>
      <c r="M60" s="250"/>
      <c r="N60" s="251"/>
      <c r="O60" s="252"/>
      <c r="P60" s="291">
        <v>0</v>
      </c>
      <c r="Q60" s="542">
        <f>IF('Cover Page'!$P$11="yes / oui",(N60*(1-0.6969))+(P60-N60),P60)</f>
        <v>0</v>
      </c>
      <c r="R60" s="542"/>
      <c r="S60" s="292"/>
      <c r="T60" s="292">
        <f t="shared" si="7"/>
        <v>0</v>
      </c>
    </row>
    <row r="61" spans="1:21" ht="15.75" x14ac:dyDescent="0.25">
      <c r="A61" s="504" t="str">
        <f>IF(C61&lt;&gt;"","Show","Hide")</f>
        <v>Hide</v>
      </c>
      <c r="B61" s="505">
        <v>3</v>
      </c>
      <c r="C61" s="534"/>
      <c r="D61" s="535"/>
      <c r="E61" s="536"/>
      <c r="F61" s="537"/>
      <c r="G61" s="538"/>
      <c r="H61" s="538"/>
      <c r="I61" s="539"/>
      <c r="J61" s="539"/>
      <c r="K61" s="539"/>
      <c r="L61" s="293"/>
      <c r="M61" s="253"/>
      <c r="N61" s="254"/>
      <c r="O61" s="255"/>
      <c r="P61" s="294">
        <f t="shared" si="6"/>
        <v>0</v>
      </c>
      <c r="Q61" s="543">
        <f>IF('Cover Page'!$P$11="yes / oui",(N61*(1-0.6969))+(P61-N61),P61)</f>
        <v>0</v>
      </c>
      <c r="R61" s="543"/>
      <c r="S61" s="295"/>
      <c r="T61" s="295">
        <f t="shared" si="7"/>
        <v>0</v>
      </c>
    </row>
    <row r="62" spans="1:21" ht="20.25" customHeight="1" x14ac:dyDescent="0.25">
      <c r="A62" s="504"/>
      <c r="B62" s="506"/>
      <c r="C62" s="508"/>
      <c r="D62" s="509"/>
      <c r="E62" s="510"/>
      <c r="F62" s="514"/>
      <c r="G62" s="515"/>
      <c r="H62" s="515"/>
      <c r="I62" s="518"/>
      <c r="J62" s="518"/>
      <c r="K62" s="518"/>
      <c r="L62" s="289"/>
      <c r="M62" s="241"/>
      <c r="N62" s="242"/>
      <c r="O62" s="236"/>
      <c r="P62" s="281">
        <f t="shared" si="6"/>
        <v>0</v>
      </c>
      <c r="Q62" s="521">
        <f>IF('Cover Page'!$P$11="yes / oui",(N62*(1-0.6969))+(P62-N62),P62)</f>
        <v>0</v>
      </c>
      <c r="R62" s="521"/>
      <c r="S62" s="283"/>
      <c r="T62" s="283">
        <f t="shared" si="7"/>
        <v>0</v>
      </c>
    </row>
    <row r="63" spans="1:21" ht="16.5" thickBot="1" x14ac:dyDescent="0.3">
      <c r="A63" s="504"/>
      <c r="B63" s="507"/>
      <c r="C63" s="525"/>
      <c r="D63" s="526"/>
      <c r="E63" s="527"/>
      <c r="F63" s="530"/>
      <c r="G63" s="531"/>
      <c r="H63" s="531"/>
      <c r="I63" s="533"/>
      <c r="J63" s="533"/>
      <c r="K63" s="533"/>
      <c r="L63" s="290"/>
      <c r="M63" s="250"/>
      <c r="N63" s="251"/>
      <c r="O63" s="252"/>
      <c r="P63" s="291">
        <f t="shared" si="6"/>
        <v>0</v>
      </c>
      <c r="Q63" s="542">
        <f>IF('Cover Page'!$P$11="yes / oui",(N63*(1-0.6969))+(P63-N63),P63)</f>
        <v>0</v>
      </c>
      <c r="R63" s="542"/>
      <c r="S63" s="292"/>
      <c r="T63" s="292">
        <f t="shared" si="7"/>
        <v>0</v>
      </c>
    </row>
    <row r="64" spans="1:21" ht="15.75" x14ac:dyDescent="0.25">
      <c r="A64" s="504" t="str">
        <f>IF(C64&lt;&gt;"","Show","Hide")</f>
        <v>Hide</v>
      </c>
      <c r="B64" s="505">
        <v>4</v>
      </c>
      <c r="C64" s="508"/>
      <c r="D64" s="509"/>
      <c r="E64" s="510"/>
      <c r="F64" s="514"/>
      <c r="G64" s="515"/>
      <c r="H64" s="515"/>
      <c r="I64" s="518"/>
      <c r="J64" s="518"/>
      <c r="K64" s="518"/>
      <c r="L64" s="296"/>
      <c r="M64" s="247"/>
      <c r="N64" s="248"/>
      <c r="O64" s="249"/>
      <c r="P64" s="297">
        <f t="shared" si="6"/>
        <v>0</v>
      </c>
      <c r="Q64" s="520">
        <f>IF('Cover Page'!$P$11="yes / oui",(N64*(1-0.6969))+(P64-N64),P64)</f>
        <v>0</v>
      </c>
      <c r="R64" s="520"/>
      <c r="S64" s="298"/>
      <c r="T64" s="298">
        <f t="shared" si="7"/>
        <v>0</v>
      </c>
    </row>
    <row r="65" spans="1:20" ht="15.75" x14ac:dyDescent="0.25">
      <c r="A65" s="504"/>
      <c r="B65" s="506"/>
      <c r="C65" s="508"/>
      <c r="D65" s="509"/>
      <c r="E65" s="510"/>
      <c r="F65" s="514"/>
      <c r="G65" s="515"/>
      <c r="H65" s="515"/>
      <c r="I65" s="518"/>
      <c r="J65" s="518"/>
      <c r="K65" s="518"/>
      <c r="L65" s="289"/>
      <c r="M65" s="241"/>
      <c r="N65" s="242"/>
      <c r="O65" s="236"/>
      <c r="P65" s="281">
        <f t="shared" si="6"/>
        <v>0</v>
      </c>
      <c r="Q65" s="521">
        <f>IF('Cover Page'!$P$11="yes / oui",(N65*(1-0.6969))+(P65-N65),P65)</f>
        <v>0</v>
      </c>
      <c r="R65" s="521"/>
      <c r="S65" s="283"/>
      <c r="T65" s="283">
        <f t="shared" si="7"/>
        <v>0</v>
      </c>
    </row>
    <row r="66" spans="1:20" ht="15.75" x14ac:dyDescent="0.25">
      <c r="A66" s="504"/>
      <c r="B66" s="507"/>
      <c r="C66" s="511"/>
      <c r="D66" s="512"/>
      <c r="E66" s="513"/>
      <c r="F66" s="516"/>
      <c r="G66" s="517"/>
      <c r="H66" s="517"/>
      <c r="I66" s="519"/>
      <c r="J66" s="519"/>
      <c r="K66" s="519"/>
      <c r="L66" s="289"/>
      <c r="M66" s="241"/>
      <c r="N66" s="242"/>
      <c r="O66" s="240"/>
      <c r="P66" s="281">
        <f t="shared" si="6"/>
        <v>0</v>
      </c>
      <c r="Q66" s="521">
        <f>IF('Cover Page'!$P$11="yes / oui",(N66*(1-0.6969))+(P66-N66),P66)</f>
        <v>0</v>
      </c>
      <c r="R66" s="521"/>
      <c r="S66" s="283"/>
      <c r="T66" s="283">
        <f t="shared" si="7"/>
        <v>0</v>
      </c>
    </row>
    <row r="69" spans="1:20" ht="20.25" customHeight="1" x14ac:dyDescent="0.25">
      <c r="B69" s="12"/>
      <c r="C69" s="12"/>
      <c r="D69" s="12"/>
      <c r="E69" s="12"/>
      <c r="F69" s="12"/>
      <c r="G69" s="12"/>
      <c r="H69" s="12"/>
      <c r="I69" s="27"/>
      <c r="J69" s="576" t="str">
        <f>IF('Cover Page'!P7="Français","Sommaire","SUMMARY")</f>
        <v>SUMMARY</v>
      </c>
      <c r="K69" s="577"/>
      <c r="L69" s="577"/>
      <c r="M69" s="577"/>
      <c r="N69" s="577"/>
      <c r="O69" s="577"/>
      <c r="P69" s="577"/>
      <c r="Q69" s="417" t="str">
        <f>IF('Cover Page'!P7="Français","Total admissible","Total Eligible")</f>
        <v>Total Eligible</v>
      </c>
      <c r="R69" s="418"/>
    </row>
    <row r="70" spans="1:20" ht="18" x14ac:dyDescent="0.25">
      <c r="A70" s="51"/>
      <c r="B70" s="12"/>
      <c r="C70" s="12"/>
      <c r="D70" s="12"/>
      <c r="E70" s="12"/>
      <c r="F70" s="12"/>
      <c r="G70" s="12"/>
      <c r="H70" s="12"/>
      <c r="I70" s="27"/>
      <c r="J70" s="578"/>
      <c r="K70" s="579"/>
      <c r="L70" s="579"/>
      <c r="M70" s="579"/>
      <c r="N70" s="579"/>
      <c r="O70" s="579"/>
      <c r="P70" s="579"/>
      <c r="Q70" s="419">
        <f>SUM(T22:T66)</f>
        <v>0</v>
      </c>
      <c r="R70" s="420"/>
    </row>
    <row r="72" spans="1:20" ht="15.75" x14ac:dyDescent="0.25">
      <c r="B72" s="12"/>
      <c r="C72" s="12"/>
      <c r="D72" s="12"/>
      <c r="E72" s="12"/>
      <c r="F72" s="12"/>
      <c r="G72" s="12"/>
      <c r="H72" s="27"/>
    </row>
    <row r="73" spans="1:20" x14ac:dyDescent="0.25">
      <c r="B73" s="27"/>
      <c r="C73" s="27"/>
      <c r="D73" s="27"/>
      <c r="E73" s="27"/>
      <c r="F73" s="27"/>
      <c r="G73" s="27"/>
      <c r="H73" s="27"/>
      <c r="I73" s="27"/>
      <c r="J73" s="27"/>
      <c r="K73" s="27"/>
      <c r="L73" s="27"/>
      <c r="M73" s="27"/>
    </row>
    <row r="86" spans="2:16" ht="18.75" x14ac:dyDescent="0.3">
      <c r="B86" s="111"/>
      <c r="C86" s="111"/>
      <c r="D86" s="111"/>
      <c r="E86" s="111"/>
      <c r="F86" s="411"/>
      <c r="G86" s="411"/>
      <c r="H86" s="411"/>
      <c r="I86" s="411"/>
      <c r="J86" s="411"/>
      <c r="K86" s="411"/>
      <c r="L86" s="411"/>
      <c r="M86" s="411"/>
      <c r="N86" s="411"/>
      <c r="O86" s="411"/>
      <c r="P86" s="411"/>
    </row>
    <row r="87" spans="2:16" ht="18.75" x14ac:dyDescent="0.3">
      <c r="B87" s="110"/>
      <c r="C87" s="110"/>
      <c r="D87" s="110"/>
      <c r="E87" s="4"/>
      <c r="F87" s="411"/>
      <c r="G87" s="411"/>
      <c r="H87" s="411"/>
      <c r="I87" s="411"/>
      <c r="J87" s="411"/>
      <c r="K87" s="411"/>
      <c r="L87" s="411"/>
      <c r="M87" s="411"/>
      <c r="N87" s="411"/>
      <c r="O87" s="411"/>
      <c r="P87" s="411"/>
    </row>
    <row r="88" spans="2:16" ht="18.75" x14ac:dyDescent="0.3">
      <c r="B88" s="409"/>
      <c r="C88" s="409"/>
      <c r="D88" s="409"/>
      <c r="E88" s="56"/>
      <c r="F88" s="410"/>
      <c r="G88" s="410"/>
      <c r="H88" s="410"/>
      <c r="I88" s="410"/>
      <c r="J88" s="410"/>
      <c r="K88" s="410"/>
      <c r="L88" s="410"/>
      <c r="M88" s="410"/>
      <c r="N88" s="410"/>
      <c r="O88" s="410"/>
      <c r="P88" s="410"/>
    </row>
    <row r="89" spans="2:16" ht="18.75" x14ac:dyDescent="0.3">
      <c r="B89" s="409"/>
      <c r="C89" s="409"/>
      <c r="D89" s="409"/>
      <c r="E89" s="4"/>
      <c r="F89" s="410"/>
      <c r="G89" s="410"/>
      <c r="H89" s="410"/>
      <c r="I89" s="410"/>
      <c r="J89" s="410"/>
      <c r="K89" s="410"/>
      <c r="L89" s="410"/>
      <c r="M89" s="410"/>
      <c r="N89" s="410"/>
      <c r="O89" s="410"/>
      <c r="P89" s="410"/>
    </row>
  </sheetData>
  <sheetProtection algorithmName="SHA-512" hashValue="lPsG2Hm+tjgIpdNCglcUJRtpt1KZ7RVhk3/R5bNk6u0mAE6cn2wDxKHJQX8i+tewXJCvfZLW5l3UX+/D9wfMng==" saltValue="1AFfyBy67H8Q9ipafuSInA==" spinCount="100000" sheet="1" objects="1" scenarios="1" formatColumns="0" formatRows="0"/>
  <protectedRanges>
    <protectedRange sqref="Q10 Q16" name="Application_2"/>
    <protectedRange sqref="Q13" name="Application_2_1_1"/>
  </protectedRanges>
  <autoFilter ref="A20:P51" xr:uid="{7F08C156-DAAB-482C-9963-26E7B39406F0}">
    <filterColumn colId="2" showButton="0"/>
    <filterColumn colId="3" showButton="0"/>
    <filterColumn colId="7" showButton="0"/>
    <filterColumn colId="8" showButton="0"/>
    <filterColumn colId="10" showButton="0"/>
    <filterColumn colId="11" showButton="0"/>
  </autoFilter>
  <mergeCells count="192">
    <mergeCell ref="Q30:R30"/>
    <mergeCell ref="Q33:R33"/>
    <mergeCell ref="Q34:R34"/>
    <mergeCell ref="Q35:R35"/>
    <mergeCell ref="C42:E42"/>
    <mergeCell ref="J69:P70"/>
    <mergeCell ref="Q36:R36"/>
    <mergeCell ref="Q37:R37"/>
    <mergeCell ref="Q51:R51"/>
    <mergeCell ref="Q31:R31"/>
    <mergeCell ref="Q32:R32"/>
    <mergeCell ref="Q42:R42"/>
    <mergeCell ref="Q43:R43"/>
    <mergeCell ref="Q38:R38"/>
    <mergeCell ref="Q39:R39"/>
    <mergeCell ref="Q40:R40"/>
    <mergeCell ref="Q41:R41"/>
    <mergeCell ref="C43:E43"/>
    <mergeCell ref="F45:H45"/>
    <mergeCell ref="F41:H41"/>
    <mergeCell ref="F42:H42"/>
    <mergeCell ref="F43:H43"/>
    <mergeCell ref="C35:E35"/>
    <mergeCell ref="C36:E36"/>
    <mergeCell ref="K39:L39"/>
    <mergeCell ref="K41:L41"/>
    <mergeCell ref="K42:L42"/>
    <mergeCell ref="K43:L43"/>
    <mergeCell ref="K44:L44"/>
    <mergeCell ref="K45:L45"/>
    <mergeCell ref="K46:L46"/>
    <mergeCell ref="K47:L47"/>
    <mergeCell ref="F44:H44"/>
    <mergeCell ref="C53:E53"/>
    <mergeCell ref="C32:E32"/>
    <mergeCell ref="C33:E33"/>
    <mergeCell ref="C34:E34"/>
    <mergeCell ref="C24:E24"/>
    <mergeCell ref="C25:E25"/>
    <mergeCell ref="C26:E26"/>
    <mergeCell ref="C27:E27"/>
    <mergeCell ref="C28:E28"/>
    <mergeCell ref="C30:E30"/>
    <mergeCell ref="C29:E29"/>
    <mergeCell ref="C31:E31"/>
    <mergeCell ref="C37:E37"/>
    <mergeCell ref="C44:E44"/>
    <mergeCell ref="C45:E45"/>
    <mergeCell ref="C47:E47"/>
    <mergeCell ref="C48:E48"/>
    <mergeCell ref="C49:E49"/>
    <mergeCell ref="C39:E39"/>
    <mergeCell ref="C40:E40"/>
    <mergeCell ref="C41:E41"/>
    <mergeCell ref="C38:E38"/>
    <mergeCell ref="F30:H30"/>
    <mergeCell ref="B88:D88"/>
    <mergeCell ref="B89:D89"/>
    <mergeCell ref="F87:P87"/>
    <mergeCell ref="F88:P88"/>
    <mergeCell ref="F89:P89"/>
    <mergeCell ref="C50:E50"/>
    <mergeCell ref="C51:E51"/>
    <mergeCell ref="F46:H46"/>
    <mergeCell ref="F47:H47"/>
    <mergeCell ref="F51:H51"/>
    <mergeCell ref="F50:H50"/>
    <mergeCell ref="C46:E46"/>
    <mergeCell ref="K50:L50"/>
    <mergeCell ref="K51:L51"/>
    <mergeCell ref="C54:E54"/>
    <mergeCell ref="F54:H54"/>
    <mergeCell ref="B61:B63"/>
    <mergeCell ref="C61:E63"/>
    <mergeCell ref="F61:H63"/>
    <mergeCell ref="I61:I63"/>
    <mergeCell ref="J61:J63"/>
    <mergeCell ref="K61:K63"/>
    <mergeCell ref="F86:P86"/>
    <mergeCell ref="B1:R1"/>
    <mergeCell ref="B12:D12"/>
    <mergeCell ref="B16:D16"/>
    <mergeCell ref="B14:D14"/>
    <mergeCell ref="Q21:R21"/>
    <mergeCell ref="Q22:R22"/>
    <mergeCell ref="Q23:R23"/>
    <mergeCell ref="F23:H23"/>
    <mergeCell ref="F21:H21"/>
    <mergeCell ref="F22:H22"/>
    <mergeCell ref="Q20:R20"/>
    <mergeCell ref="O16:P16"/>
    <mergeCell ref="K20:L20"/>
    <mergeCell ref="C20:E20"/>
    <mergeCell ref="F20:H20"/>
    <mergeCell ref="C21:E21"/>
    <mergeCell ref="C22:E22"/>
    <mergeCell ref="C23:E23"/>
    <mergeCell ref="B2:R2"/>
    <mergeCell ref="B3:R3"/>
    <mergeCell ref="K22:L22"/>
    <mergeCell ref="K23:L23"/>
    <mergeCell ref="F35:H35"/>
    <mergeCell ref="F33:H33"/>
    <mergeCell ref="F34:H34"/>
    <mergeCell ref="F31:H31"/>
    <mergeCell ref="F32:H32"/>
    <mergeCell ref="F25:H25"/>
    <mergeCell ref="K48:L48"/>
    <mergeCell ref="K30:L30"/>
    <mergeCell ref="K31:L31"/>
    <mergeCell ref="K32:L32"/>
    <mergeCell ref="F37:H37"/>
    <mergeCell ref="F26:H26"/>
    <mergeCell ref="F27:H27"/>
    <mergeCell ref="F28:H28"/>
    <mergeCell ref="F40:H40"/>
    <mergeCell ref="F39:H39"/>
    <mergeCell ref="K33:L33"/>
    <mergeCell ref="K34:L34"/>
    <mergeCell ref="K35:L35"/>
    <mergeCell ref="K36:L36"/>
    <mergeCell ref="K37:L37"/>
    <mergeCell ref="K38:L38"/>
    <mergeCell ref="F38:H38"/>
    <mergeCell ref="F36:H36"/>
    <mergeCell ref="K24:L24"/>
    <mergeCell ref="K25:L25"/>
    <mergeCell ref="K26:L26"/>
    <mergeCell ref="K27:L27"/>
    <mergeCell ref="K28:L28"/>
    <mergeCell ref="K29:L29"/>
    <mergeCell ref="B4:R4"/>
    <mergeCell ref="B5:R5"/>
    <mergeCell ref="B6:R6"/>
    <mergeCell ref="B7:R7"/>
    <mergeCell ref="Q25:R25"/>
    <mergeCell ref="Q26:R26"/>
    <mergeCell ref="Q27:R27"/>
    <mergeCell ref="Q28:R28"/>
    <mergeCell ref="Q29:R29"/>
    <mergeCell ref="Q24:R24"/>
    <mergeCell ref="F29:H29"/>
    <mergeCell ref="F24:H24"/>
    <mergeCell ref="F53:H53"/>
    <mergeCell ref="Q53:R53"/>
    <mergeCell ref="F49:H49"/>
    <mergeCell ref="F48:H48"/>
    <mergeCell ref="Q44:R44"/>
    <mergeCell ref="Q45:R45"/>
    <mergeCell ref="Q46:R46"/>
    <mergeCell ref="Q47:R47"/>
    <mergeCell ref="Q48:R48"/>
    <mergeCell ref="Q49:R49"/>
    <mergeCell ref="K49:L49"/>
    <mergeCell ref="Q50:R50"/>
    <mergeCell ref="Q54:R54"/>
    <mergeCell ref="Q70:R70"/>
    <mergeCell ref="Q66:R66"/>
    <mergeCell ref="Q60:R60"/>
    <mergeCell ref="Q58:R58"/>
    <mergeCell ref="Q59:R59"/>
    <mergeCell ref="Q55:R55"/>
    <mergeCell ref="Q56:R56"/>
    <mergeCell ref="Q57:R57"/>
    <mergeCell ref="Q61:R61"/>
    <mergeCell ref="Q62:R62"/>
    <mergeCell ref="Q69:R69"/>
    <mergeCell ref="Q63:R63"/>
    <mergeCell ref="A55:A57"/>
    <mergeCell ref="A58:A60"/>
    <mergeCell ref="A61:A63"/>
    <mergeCell ref="B55:B57"/>
    <mergeCell ref="C55:E57"/>
    <mergeCell ref="F55:H57"/>
    <mergeCell ref="I55:I57"/>
    <mergeCell ref="J55:J57"/>
    <mergeCell ref="K55:K57"/>
    <mergeCell ref="B58:B60"/>
    <mergeCell ref="C58:E60"/>
    <mergeCell ref="F58:H60"/>
    <mergeCell ref="I58:I60"/>
    <mergeCell ref="J58:J60"/>
    <mergeCell ref="K58:K60"/>
    <mergeCell ref="A64:A66"/>
    <mergeCell ref="B64:B66"/>
    <mergeCell ref="C64:E66"/>
    <mergeCell ref="F64:H66"/>
    <mergeCell ref="I64:I66"/>
    <mergeCell ref="J64:J66"/>
    <mergeCell ref="K64:K66"/>
    <mergeCell ref="Q64:R64"/>
    <mergeCell ref="Q65:R65"/>
  </mergeCells>
  <conditionalFormatting sqref="C22:C51 O22:O51">
    <cfRule type="expression" dxfId="4" priority="8">
      <formula>AND(#REF!&lt;&gt;"",C22="")</formula>
    </cfRule>
  </conditionalFormatting>
  <conditionalFormatting sqref="C55">
    <cfRule type="expression" dxfId="3" priority="3">
      <formula>AND(#REF!&lt;&gt;"",C55="")</formula>
    </cfRule>
  </conditionalFormatting>
  <conditionalFormatting sqref="C58">
    <cfRule type="expression" dxfId="2" priority="2">
      <formula>AND(#REF!&lt;&gt;"",C58="")</formula>
    </cfRule>
  </conditionalFormatting>
  <conditionalFormatting sqref="O55:O66 C61 C64">
    <cfRule type="expression" dxfId="1" priority="1">
      <formula>AND(#REF!&lt;&gt;"",C55="")</formula>
    </cfRule>
  </conditionalFormatting>
  <dataValidations xWindow="207" yWindow="725" count="3">
    <dataValidation type="list" allowBlank="1" showDropDown="1" showInputMessage="1" showErrorMessage="1" sqref="Q12" xr:uid="{8FDF18BC-F9CC-4055-B9C8-DACEF21791A7}">
      <formula1>"Yes, No"</formula1>
    </dataValidation>
    <dataValidation allowBlank="1" showInputMessage="1" showErrorMessage="1" prompt="Be sure to include the total costs including HST, shipping etc." sqref="O23:O51 O56:O57 O59:O60 O62:O63 O65:O66" xr:uid="{25AAF241-A659-4602-8E8E-79F11224E6AD}"/>
    <dataValidation type="list" allowBlank="1" showInputMessage="1" showErrorMessage="1" sqref="G72 H69:H70" xr:uid="{BD7B5253-2998-458A-A516-79DA884D25CB}">
      <formula1>"RECE, Non-RECE, Supervisor,Child Ratio"</formula1>
    </dataValidation>
  </dataValidations>
  <pageMargins left="0.7" right="0.7" top="0.75" bottom="0.75" header="0.3" footer="0.3"/>
  <pageSetup orientation="portrait" r:id="rId1"/>
  <ignoredErrors>
    <ignoredError sqref="N40" unlockedFormula="1"/>
  </ignoredErrors>
  <drawing r:id="rId2"/>
  <extLst>
    <ext xmlns:x14="http://schemas.microsoft.com/office/spreadsheetml/2009/9/main" uri="{CCE6A557-97BC-4b89-ADB6-D9C93CAAB3DF}">
      <x14:dataValidations xmlns:xm="http://schemas.microsoft.com/office/excel/2006/main" xWindow="207" yWindow="725" count="2">
        <x14:dataValidation type="list" allowBlank="1" showInputMessage="1" showErrorMessage="1" xr:uid="{1F5ADA0E-22ED-46B9-BD12-7082FE0479A8}">
          <x14:formula1>
            <xm:f>'Drop Down'!$B$13:$B$14</xm:f>
          </x14:formula1>
          <xm:sqref>S22:S51 S55:S66</xm:sqref>
        </x14:dataValidation>
        <x14:dataValidation type="list" allowBlank="1" showInputMessage="1" showErrorMessage="1" xr:uid="{239F2B7F-DADC-4CE7-8225-6C5A8EC26538}">
          <x14:formula1>
            <xm:f>'Drop Down'!$B$6:$B$8</xm:f>
          </x14:formula1>
          <xm:sqref>Q16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F120E-5FA5-4DD7-A4B5-8F48994DF707}">
  <sheetPr codeName="Sheet7"/>
  <dimension ref="A1:U57"/>
  <sheetViews>
    <sheetView showGridLines="0" topLeftCell="A5" zoomScale="90" zoomScaleNormal="90" workbookViewId="0">
      <selection activeCell="U19" sqref="U19"/>
    </sheetView>
  </sheetViews>
  <sheetFormatPr defaultRowHeight="15" x14ac:dyDescent="0.25"/>
  <cols>
    <col min="9" max="9" width="22.85546875" customWidth="1"/>
    <col min="10" max="10" width="16.7109375" customWidth="1"/>
    <col min="13" max="13" width="17.5703125" customWidth="1"/>
    <col min="14" max="14" width="12.85546875" customWidth="1"/>
    <col min="15" max="15" width="13" customWidth="1"/>
    <col min="16" max="16" width="18.140625" customWidth="1"/>
    <col min="17" max="17" width="12.42578125" customWidth="1"/>
    <col min="21" max="21" width="77.42578125" customWidth="1"/>
  </cols>
  <sheetData>
    <row r="1" spans="1:21" ht="23.25" x14ac:dyDescent="0.25">
      <c r="B1" s="491" t="str">
        <f>IF('Cover Page'!P7="Français","Équipement de ressourcement pour besoins spéciaux","Special Needs Resourcing Equipment")</f>
        <v>Special Needs Resourcing Equipment</v>
      </c>
      <c r="C1" s="492"/>
      <c r="D1" s="492"/>
      <c r="E1" s="492"/>
      <c r="F1" s="492"/>
      <c r="G1" s="492"/>
      <c r="H1" s="492"/>
      <c r="I1" s="492"/>
      <c r="J1" s="492"/>
      <c r="K1" s="492"/>
      <c r="L1" s="492"/>
      <c r="M1" s="492"/>
      <c r="N1" s="492"/>
      <c r="O1" s="492"/>
      <c r="P1" s="492"/>
      <c r="Q1" s="492"/>
      <c r="R1" s="492"/>
    </row>
    <row r="2" spans="1:21" ht="23.45" customHeight="1" x14ac:dyDescent="0.25">
      <c r="B2" s="589" t="s">
        <v>53</v>
      </c>
      <c r="C2" s="589"/>
      <c r="D2" s="589"/>
      <c r="E2" s="589"/>
      <c r="F2" s="589"/>
      <c r="G2" s="589"/>
      <c r="H2" s="589"/>
      <c r="I2" s="589"/>
      <c r="J2" s="589"/>
      <c r="K2" s="589"/>
      <c r="L2" s="589"/>
      <c r="M2" s="589"/>
      <c r="N2" s="589"/>
      <c r="O2" s="589"/>
      <c r="P2" s="589"/>
      <c r="Q2" s="589"/>
      <c r="R2" s="589"/>
    </row>
    <row r="3" spans="1:21" x14ac:dyDescent="0.25">
      <c r="B3" s="589"/>
      <c r="C3" s="589"/>
      <c r="D3" s="589"/>
      <c r="E3" s="589"/>
      <c r="F3" s="589"/>
      <c r="G3" s="589"/>
      <c r="H3" s="589"/>
      <c r="I3" s="589"/>
      <c r="J3" s="589"/>
      <c r="K3" s="589"/>
      <c r="L3" s="589"/>
      <c r="M3" s="589"/>
      <c r="N3" s="589"/>
      <c r="O3" s="589"/>
      <c r="P3" s="589"/>
      <c r="Q3" s="589"/>
      <c r="R3" s="589"/>
    </row>
    <row r="5" spans="1:21" ht="17.25" thickBot="1" x14ac:dyDescent="0.3">
      <c r="B5" s="88" t="str">
        <f>'Cover Page'!B7</f>
        <v>Name of Operator</v>
      </c>
      <c r="C5" s="88"/>
      <c r="D5" s="16"/>
      <c r="E5" s="138">
        <f>'Cover Page'!E7</f>
        <v>0</v>
      </c>
      <c r="F5" s="94"/>
      <c r="G5" s="94"/>
      <c r="H5" s="94"/>
      <c r="I5" s="142"/>
      <c r="K5" s="4"/>
      <c r="P5" s="119" t="s">
        <v>21</v>
      </c>
      <c r="Q5" s="587">
        <f>'Cover Page'!P9</f>
        <v>0</v>
      </c>
      <c r="R5" s="587"/>
    </row>
    <row r="6" spans="1:21" x14ac:dyDescent="0.25">
      <c r="B6" s="35"/>
      <c r="C6" s="34"/>
      <c r="D6" s="34"/>
      <c r="E6" s="34"/>
      <c r="F6" s="4"/>
      <c r="G6" s="4"/>
      <c r="H6" s="4"/>
      <c r="J6" s="36"/>
      <c r="K6" s="4"/>
      <c r="L6" s="4"/>
      <c r="M6" s="4"/>
      <c r="N6" s="4"/>
      <c r="O6" s="4"/>
      <c r="P6" s="4"/>
    </row>
    <row r="7" spans="1:21" ht="19.5" customHeight="1" thickBot="1" x14ac:dyDescent="0.3">
      <c r="B7" s="553" t="str">
        <f>'Cover Page'!B9</f>
        <v>Contact Person</v>
      </c>
      <c r="C7" s="553"/>
      <c r="D7" s="554"/>
      <c r="E7" s="138">
        <f>'Cover Page'!E9</f>
        <v>0</v>
      </c>
      <c r="F7" s="72"/>
      <c r="G7" s="72"/>
      <c r="H7" s="72"/>
      <c r="I7" s="120"/>
      <c r="K7" s="586" t="str">
        <f>IF('Cover Page'!P7="Français","Votre conseiller en services de garde du ressources pour les besoins spéciaux est-il au courant de votre demande?","Is your SNR Child Care Advisor aware of your application?")</f>
        <v>Is your SNR Child Care Advisor aware of your application?</v>
      </c>
      <c r="L7" s="586"/>
      <c r="M7" s="586"/>
      <c r="N7" s="586"/>
      <c r="O7" s="586"/>
      <c r="P7" s="586"/>
      <c r="Q7" s="588"/>
      <c r="R7" s="588"/>
      <c r="U7" s="195"/>
    </row>
    <row r="8" spans="1:21" ht="15.75" thickBot="1" x14ac:dyDescent="0.3">
      <c r="B8" s="36"/>
      <c r="F8" s="38"/>
      <c r="G8" s="4"/>
      <c r="H8" s="4"/>
      <c r="I8" s="4"/>
      <c r="J8" s="4"/>
      <c r="K8" s="4"/>
      <c r="L8" s="4"/>
      <c r="M8" s="4"/>
      <c r="N8" s="4"/>
      <c r="O8" s="4"/>
      <c r="P8" s="4"/>
    </row>
    <row r="9" spans="1:21" ht="17.25" thickBot="1" x14ac:dyDescent="0.3">
      <c r="B9" s="553" t="str">
        <f>'Cover Page'!B11</f>
        <v>Telephone</v>
      </c>
      <c r="C9" s="553"/>
      <c r="D9" s="554"/>
      <c r="E9" s="138">
        <f>'Cover Page'!E11</f>
        <v>0</v>
      </c>
      <c r="F9" s="72"/>
      <c r="G9" s="72"/>
      <c r="H9" s="72"/>
      <c r="I9" s="120"/>
      <c r="J9" s="4"/>
      <c r="K9" s="4"/>
      <c r="L9" s="4"/>
      <c r="M9" s="4"/>
      <c r="U9" s="195"/>
    </row>
    <row r="10" spans="1:21" x14ac:dyDescent="0.25">
      <c r="B10" s="37"/>
      <c r="F10" s="4"/>
      <c r="G10" s="4"/>
      <c r="H10" s="4"/>
      <c r="I10" s="4"/>
    </row>
    <row r="11" spans="1:21" ht="17.25" thickBot="1" x14ac:dyDescent="0.3">
      <c r="B11" s="553" t="str">
        <f>'Cover Page'!B13</f>
        <v>Email</v>
      </c>
      <c r="C11" s="553"/>
      <c r="D11" s="554"/>
      <c r="E11" s="138">
        <f>'Cover Page'!E13</f>
        <v>0</v>
      </c>
      <c r="F11" s="72"/>
      <c r="G11" s="72"/>
      <c r="H11" s="72"/>
      <c r="I11" s="120"/>
      <c r="J11" s="4"/>
      <c r="K11" s="4"/>
      <c r="L11" s="4"/>
      <c r="M11" s="4"/>
      <c r="N11" s="4"/>
      <c r="O11" s="4"/>
      <c r="P11" s="4"/>
    </row>
    <row r="12" spans="1:21" x14ac:dyDescent="0.25">
      <c r="B12" s="36"/>
      <c r="F12" s="4"/>
      <c r="G12" s="4"/>
      <c r="H12" s="4"/>
      <c r="I12" s="4"/>
      <c r="J12" s="4"/>
      <c r="K12" s="4"/>
      <c r="L12" s="4"/>
      <c r="M12" s="4"/>
      <c r="N12" s="4"/>
      <c r="O12" s="4"/>
      <c r="P12" s="4"/>
    </row>
    <row r="13" spans="1:21" x14ac:dyDescent="0.25">
      <c r="C13" s="36"/>
      <c r="D13" s="36"/>
      <c r="E13" s="36"/>
      <c r="F13" s="4"/>
      <c r="G13" s="4"/>
      <c r="H13" s="4"/>
      <c r="I13" s="4"/>
      <c r="J13" s="4"/>
      <c r="K13" s="4"/>
      <c r="L13" s="4"/>
      <c r="M13" s="4"/>
      <c r="N13" s="4"/>
      <c r="O13" s="4"/>
      <c r="P13" s="4"/>
    </row>
    <row r="14" spans="1:21" ht="17.25" thickBot="1" x14ac:dyDescent="0.3">
      <c r="B14" s="91"/>
      <c r="C14" s="91"/>
      <c r="D14" s="91"/>
      <c r="E14" s="91"/>
      <c r="F14" s="91"/>
      <c r="G14" s="91"/>
    </row>
    <row r="15" spans="1:21" ht="113.25" customHeight="1" thickBot="1" x14ac:dyDescent="0.3">
      <c r="A15" s="83" t="s">
        <v>24</v>
      </c>
      <c r="B15" s="121"/>
      <c r="C15" s="544" t="str">
        <f>IF('Cover Page'!P7="Français","Article(s) requis","Item(s) Required")</f>
        <v>Item(s) Required</v>
      </c>
      <c r="D15" s="545"/>
      <c r="E15" s="546"/>
      <c r="F15" s="544" t="str">
        <f>IF('Cover Page'!P7="Français","Justification de la demande de matériel et/ou d'équipement","Rationale for requiring the Materials and/or Equipment")</f>
        <v>Rationale for requiring the Materials and/or Equipment</v>
      </c>
      <c r="G15" s="545"/>
      <c r="H15" s="546"/>
      <c r="I15" s="207" t="str">
        <f>IF('Cover Page'!P7="Français","Nombre d'enfants d'âge poupon, de bambins et préscolaire soutenus par la demande de financement","Number of Infant, Toddler &amp; Preschool Children Supported with funding request")</f>
        <v>Number of Infant, Toddler &amp; Preschool Children Supported with funding request</v>
      </c>
      <c r="J15" s="207" t="str">
        <f>IF('Cover Page'!P7="Français","Nombre d'enfants parascolaire soutenus par la demande de financement","Number of Kindegarten children Supported with funding request")</f>
        <v>Number of Kindegarten children Supported with funding request</v>
      </c>
      <c r="K15" s="560" t="str">
        <f>IF('Cover Page'!P7="Français","Nombre d'enfants d'âge scolaire soutenus par la demande de financement","Number of School Aged Children Supported with funding request")</f>
        <v>Number of School Aged Children Supported with funding request</v>
      </c>
      <c r="L15" s="561"/>
      <c r="M15" s="237" t="str">
        <f>IF('Cover Page'!P7="Français"," Veuillez décrire comment il répond aux besoins des enfants"," Please describe how it supports children's needs")</f>
        <v xml:space="preserve"> Please describe how it supports children's needs</v>
      </c>
      <c r="N15" s="122" t="str">
        <f>IF('Cover Page'!P7="Français","Sous-total avec TVH","Subtotal including HST")</f>
        <v>Subtotal including HST</v>
      </c>
      <c r="O15" s="122" t="str">
        <f>IF('Cover Page'!P7="Français","Montant de la TVH","HST Amount")</f>
        <v>HST Amount</v>
      </c>
      <c r="P15" s="271" t="str">
        <f>IF('Cover Page'!P7="Français","Frais d'expédition","Shipping Costs")</f>
        <v>Shipping Costs</v>
      </c>
      <c r="Q15" s="271" t="s">
        <v>27</v>
      </c>
      <c r="R15" s="544" t="str">
        <f>IF('Cover Page'!P7="Français","Montant admissible après application du remboursement de la TVH","Eligible Amount after HST Rebate applied")</f>
        <v>Eligible Amount after HST Rebate applied</v>
      </c>
      <c r="S15" s="546"/>
    </row>
    <row r="16" spans="1:21" ht="15.75" x14ac:dyDescent="0.25">
      <c r="B16" s="179"/>
      <c r="C16" s="580"/>
      <c r="D16" s="581"/>
      <c r="E16" s="582"/>
      <c r="F16" s="583"/>
      <c r="G16" s="584"/>
      <c r="H16" s="585"/>
      <c r="I16" s="262"/>
      <c r="J16" s="263"/>
      <c r="K16" s="264"/>
      <c r="L16" s="263"/>
      <c r="M16" s="265"/>
      <c r="N16" s="266"/>
      <c r="O16" s="267"/>
      <c r="P16" s="267"/>
      <c r="Q16" s="268"/>
      <c r="R16" s="269"/>
      <c r="S16" s="269"/>
    </row>
    <row r="17" spans="1:19" ht="15.75" x14ac:dyDescent="0.25">
      <c r="A17" t="str">
        <f>IF(C17&lt;&gt;"","Show","Hide")</f>
        <v>Hide</v>
      </c>
      <c r="B17" s="21">
        <v>1</v>
      </c>
      <c r="C17" s="565"/>
      <c r="D17" s="566"/>
      <c r="E17" s="567"/>
      <c r="F17" s="590"/>
      <c r="G17" s="591"/>
      <c r="H17" s="592"/>
      <c r="I17" s="306"/>
      <c r="J17" s="307"/>
      <c r="K17" s="308"/>
      <c r="L17" s="307"/>
      <c r="M17" s="178"/>
      <c r="N17" s="305">
        <v>0</v>
      </c>
      <c r="O17" s="272">
        <v>0</v>
      </c>
      <c r="P17" s="309">
        <v>0</v>
      </c>
      <c r="Q17" s="273">
        <f t="shared" ref="Q17:Q46" si="0">SUM(N17+P17)</f>
        <v>0</v>
      </c>
      <c r="R17" s="593">
        <f>IF('Cover Page'!$P$11="yes / oui",(O17*(1-0.6969))+(Q17-O17),Q17)</f>
        <v>0</v>
      </c>
      <c r="S17" s="593"/>
    </row>
    <row r="18" spans="1:19" ht="15.75" x14ac:dyDescent="0.25">
      <c r="A18" t="str">
        <f t="shared" ref="A18:A46" si="1">IF(C18&lt;&gt;"","Show","Hide")</f>
        <v>Hide</v>
      </c>
      <c r="B18" s="21">
        <v>2</v>
      </c>
      <c r="C18" s="565"/>
      <c r="D18" s="566"/>
      <c r="E18" s="567"/>
      <c r="F18" s="590"/>
      <c r="G18" s="591"/>
      <c r="H18" s="594"/>
      <c r="I18" s="306"/>
      <c r="J18" s="307"/>
      <c r="K18" s="308"/>
      <c r="L18" s="307"/>
      <c r="M18" s="178"/>
      <c r="N18" s="305">
        <f>ROUND(M18*0.13,2)</f>
        <v>0</v>
      </c>
      <c r="O18" s="274">
        <v>0</v>
      </c>
      <c r="P18" s="310">
        <v>0</v>
      </c>
      <c r="Q18" s="273">
        <f t="shared" si="0"/>
        <v>0</v>
      </c>
      <c r="R18" s="593">
        <f>IF('Cover Page'!$P$11="yes / oui",(O18*(1-0.6969))+(Q18-O18),Q18)</f>
        <v>0</v>
      </c>
      <c r="S18" s="593"/>
    </row>
    <row r="19" spans="1:19" ht="15.75" x14ac:dyDescent="0.25">
      <c r="A19" t="str">
        <f t="shared" si="1"/>
        <v>Hide</v>
      </c>
      <c r="B19" s="21">
        <v>3</v>
      </c>
      <c r="C19" s="565"/>
      <c r="D19" s="566"/>
      <c r="E19" s="567"/>
      <c r="F19" s="590"/>
      <c r="G19" s="591"/>
      <c r="H19" s="592"/>
      <c r="I19" s="306"/>
      <c r="J19" s="307"/>
      <c r="K19" s="308"/>
      <c r="L19" s="307"/>
      <c r="M19" s="178"/>
      <c r="N19" s="305">
        <f t="shared" ref="N19:N46" si="2">ROUND(M19*0.13,2)</f>
        <v>0</v>
      </c>
      <c r="O19" s="272">
        <v>0</v>
      </c>
      <c r="P19" s="310">
        <v>0</v>
      </c>
      <c r="Q19" s="273">
        <f t="shared" si="0"/>
        <v>0</v>
      </c>
      <c r="R19" s="593">
        <f>IF('Cover Page'!$P$11="yes / oui",(O19*(1-0.6969))+(Q19-O19),Q19)</f>
        <v>0</v>
      </c>
      <c r="S19" s="593"/>
    </row>
    <row r="20" spans="1:19" ht="15.75" x14ac:dyDescent="0.25">
      <c r="A20" t="str">
        <f t="shared" si="1"/>
        <v>Hide</v>
      </c>
      <c r="B20" s="21">
        <v>4</v>
      </c>
      <c r="C20" s="565"/>
      <c r="D20" s="566"/>
      <c r="E20" s="567"/>
      <c r="F20" s="590"/>
      <c r="G20" s="591"/>
      <c r="H20" s="592"/>
      <c r="I20" s="306"/>
      <c r="J20" s="307"/>
      <c r="K20" s="308"/>
      <c r="L20" s="307"/>
      <c r="M20" s="178"/>
      <c r="N20" s="305">
        <f t="shared" si="2"/>
        <v>0</v>
      </c>
      <c r="O20" s="272">
        <v>0</v>
      </c>
      <c r="P20" s="310">
        <v>0</v>
      </c>
      <c r="Q20" s="273">
        <f t="shared" si="0"/>
        <v>0</v>
      </c>
      <c r="R20" s="593">
        <f>IF('Cover Page'!$P$11="yes / oui",(O20*(1-0.6969))+(Q20-O20),Q20)</f>
        <v>0</v>
      </c>
      <c r="S20" s="593"/>
    </row>
    <row r="21" spans="1:19" ht="15.75" x14ac:dyDescent="0.25">
      <c r="A21" t="str">
        <f t="shared" si="1"/>
        <v>Hide</v>
      </c>
      <c r="B21" s="21">
        <v>5</v>
      </c>
      <c r="C21" s="565"/>
      <c r="D21" s="566"/>
      <c r="E21" s="567"/>
      <c r="F21" s="590"/>
      <c r="G21" s="591"/>
      <c r="H21" s="592"/>
      <c r="I21" s="306"/>
      <c r="J21" s="307"/>
      <c r="K21" s="308"/>
      <c r="L21" s="307"/>
      <c r="M21" s="178"/>
      <c r="N21" s="305">
        <f t="shared" si="2"/>
        <v>0</v>
      </c>
      <c r="O21" s="272">
        <v>0</v>
      </c>
      <c r="P21" s="310">
        <v>0</v>
      </c>
      <c r="Q21" s="273">
        <f t="shared" si="0"/>
        <v>0</v>
      </c>
      <c r="R21" s="593">
        <f>IF('Cover Page'!$P$11="yes / oui",(O21*(1-0.6969))+(Q21-O21),Q21)</f>
        <v>0</v>
      </c>
      <c r="S21" s="593"/>
    </row>
    <row r="22" spans="1:19" ht="15.75" x14ac:dyDescent="0.25">
      <c r="A22" t="str">
        <f t="shared" si="1"/>
        <v>Hide</v>
      </c>
      <c r="B22" s="21">
        <v>6</v>
      </c>
      <c r="C22" s="565"/>
      <c r="D22" s="566"/>
      <c r="E22" s="567"/>
      <c r="F22" s="590"/>
      <c r="G22" s="591"/>
      <c r="H22" s="592"/>
      <c r="I22" s="306"/>
      <c r="J22" s="307"/>
      <c r="K22" s="308"/>
      <c r="L22" s="307"/>
      <c r="M22" s="178"/>
      <c r="N22" s="305">
        <f t="shared" si="2"/>
        <v>0</v>
      </c>
      <c r="O22" s="272">
        <v>0</v>
      </c>
      <c r="P22" s="311">
        <v>0</v>
      </c>
      <c r="Q22" s="273">
        <f t="shared" si="0"/>
        <v>0</v>
      </c>
      <c r="R22" s="593">
        <f>IF('Cover Page'!$P$11="yes / oui",(O22*(1-0.6969))+(Q22-O22),Q22)</f>
        <v>0</v>
      </c>
      <c r="S22" s="593"/>
    </row>
    <row r="23" spans="1:19" ht="15.75" x14ac:dyDescent="0.25">
      <c r="A23" t="str">
        <f t="shared" si="1"/>
        <v>Hide</v>
      </c>
      <c r="B23" s="21">
        <v>7</v>
      </c>
      <c r="C23" s="565"/>
      <c r="D23" s="566"/>
      <c r="E23" s="567"/>
      <c r="F23" s="590"/>
      <c r="G23" s="591"/>
      <c r="H23" s="592"/>
      <c r="I23" s="306"/>
      <c r="J23" s="307"/>
      <c r="K23" s="308"/>
      <c r="L23" s="307"/>
      <c r="M23" s="178"/>
      <c r="N23" s="305">
        <f t="shared" si="2"/>
        <v>0</v>
      </c>
      <c r="O23" s="272">
        <v>0</v>
      </c>
      <c r="P23" s="312">
        <v>0</v>
      </c>
      <c r="Q23" s="273">
        <f t="shared" si="0"/>
        <v>0</v>
      </c>
      <c r="R23" s="593">
        <f>IF('Cover Page'!$P$11="yes / oui",(O23*(1-0.6969))+(Q23-O23),Q23)</f>
        <v>0</v>
      </c>
      <c r="S23" s="593"/>
    </row>
    <row r="24" spans="1:19" ht="15.75" x14ac:dyDescent="0.25">
      <c r="A24" t="str">
        <f t="shared" si="1"/>
        <v>Hide</v>
      </c>
      <c r="B24" s="21">
        <v>8</v>
      </c>
      <c r="C24" s="565"/>
      <c r="D24" s="566"/>
      <c r="E24" s="567"/>
      <c r="F24" s="590"/>
      <c r="G24" s="591"/>
      <c r="H24" s="592"/>
      <c r="I24" s="306"/>
      <c r="J24" s="307"/>
      <c r="K24" s="308"/>
      <c r="L24" s="307"/>
      <c r="M24" s="178"/>
      <c r="N24" s="305">
        <f t="shared" si="2"/>
        <v>0</v>
      </c>
      <c r="O24" s="272">
        <v>0</v>
      </c>
      <c r="P24" s="310">
        <v>0</v>
      </c>
      <c r="Q24" s="273">
        <f t="shared" si="0"/>
        <v>0</v>
      </c>
      <c r="R24" s="593">
        <f>IF('Cover Page'!$P$11="yes / oui",(O24*(1-0.6969))+(Q24-O24),Q24)</f>
        <v>0</v>
      </c>
      <c r="S24" s="593"/>
    </row>
    <row r="25" spans="1:19" ht="15.75" x14ac:dyDescent="0.25">
      <c r="A25" t="str">
        <f t="shared" si="1"/>
        <v>Hide</v>
      </c>
      <c r="B25" s="21">
        <v>9</v>
      </c>
      <c r="C25" s="565"/>
      <c r="D25" s="566"/>
      <c r="E25" s="567"/>
      <c r="F25" s="590"/>
      <c r="G25" s="591"/>
      <c r="H25" s="592"/>
      <c r="I25" s="306"/>
      <c r="J25" s="307"/>
      <c r="K25" s="308"/>
      <c r="L25" s="307"/>
      <c r="M25" s="178"/>
      <c r="N25" s="305">
        <f t="shared" si="2"/>
        <v>0</v>
      </c>
      <c r="O25" s="272">
        <v>0</v>
      </c>
      <c r="P25" s="311">
        <v>0</v>
      </c>
      <c r="Q25" s="273">
        <f t="shared" si="0"/>
        <v>0</v>
      </c>
      <c r="R25" s="593">
        <f>IF('Cover Page'!$P$11="yes / oui",(O25*(1-0.6969))+(Q25-O25),Q25)</f>
        <v>0</v>
      </c>
      <c r="S25" s="593"/>
    </row>
    <row r="26" spans="1:19" ht="15.75" x14ac:dyDescent="0.25">
      <c r="A26" t="str">
        <f t="shared" si="1"/>
        <v>Hide</v>
      </c>
      <c r="B26" s="21">
        <v>10</v>
      </c>
      <c r="C26" s="565"/>
      <c r="D26" s="566"/>
      <c r="E26" s="567"/>
      <c r="F26" s="590"/>
      <c r="G26" s="591"/>
      <c r="H26" s="592"/>
      <c r="I26" s="306"/>
      <c r="J26" s="307"/>
      <c r="K26" s="308"/>
      <c r="L26" s="307"/>
      <c r="M26" s="178"/>
      <c r="N26" s="305">
        <f t="shared" si="2"/>
        <v>0</v>
      </c>
      <c r="O26" s="272">
        <v>0</v>
      </c>
      <c r="P26" s="311">
        <v>0</v>
      </c>
      <c r="Q26" s="273">
        <f t="shared" si="0"/>
        <v>0</v>
      </c>
      <c r="R26" s="593">
        <f>IF('Cover Page'!$P$11="yes / oui",(O26*(1-0.6969))+(Q26-O26),Q26)</f>
        <v>0</v>
      </c>
      <c r="S26" s="593"/>
    </row>
    <row r="27" spans="1:19" ht="15.75" x14ac:dyDescent="0.25">
      <c r="A27" t="str">
        <f t="shared" si="1"/>
        <v>Hide</v>
      </c>
      <c r="B27" s="21">
        <v>11</v>
      </c>
      <c r="C27" s="565"/>
      <c r="D27" s="566"/>
      <c r="E27" s="567"/>
      <c r="F27" s="590"/>
      <c r="G27" s="591"/>
      <c r="H27" s="592"/>
      <c r="I27" s="306"/>
      <c r="J27" s="307"/>
      <c r="K27" s="308"/>
      <c r="L27" s="307"/>
      <c r="M27" s="178"/>
      <c r="N27" s="305">
        <f t="shared" si="2"/>
        <v>0</v>
      </c>
      <c r="O27" s="272">
        <v>0</v>
      </c>
      <c r="P27" s="312">
        <v>0</v>
      </c>
      <c r="Q27" s="273">
        <f t="shared" si="0"/>
        <v>0</v>
      </c>
      <c r="R27" s="593">
        <f>IF('Cover Page'!$P$11="yes / oui",(O27*(1-0.6969))+(Q27-O27),Q27)</f>
        <v>0</v>
      </c>
      <c r="S27" s="593"/>
    </row>
    <row r="28" spans="1:19" ht="15.75" x14ac:dyDescent="0.25">
      <c r="A28" t="str">
        <f t="shared" si="1"/>
        <v>Hide</v>
      </c>
      <c r="B28" s="21">
        <v>12</v>
      </c>
      <c r="C28" s="565"/>
      <c r="D28" s="566"/>
      <c r="E28" s="567"/>
      <c r="F28" s="590"/>
      <c r="G28" s="591"/>
      <c r="H28" s="592"/>
      <c r="I28" s="306"/>
      <c r="J28" s="307"/>
      <c r="K28" s="308"/>
      <c r="L28" s="307"/>
      <c r="M28" s="178"/>
      <c r="N28" s="305">
        <f t="shared" si="2"/>
        <v>0</v>
      </c>
      <c r="O28" s="272">
        <v>0</v>
      </c>
      <c r="P28" s="311">
        <v>0</v>
      </c>
      <c r="Q28" s="273">
        <f t="shared" si="0"/>
        <v>0</v>
      </c>
      <c r="R28" s="593">
        <f>IF('Cover Page'!$P$11="yes / oui",(O28*(1-0.6969))+(Q28-O28),Q28)</f>
        <v>0</v>
      </c>
      <c r="S28" s="593"/>
    </row>
    <row r="29" spans="1:19" ht="15.75" x14ac:dyDescent="0.25">
      <c r="A29" t="str">
        <f t="shared" si="1"/>
        <v>Hide</v>
      </c>
      <c r="B29" s="21">
        <v>13</v>
      </c>
      <c r="C29" s="565"/>
      <c r="D29" s="566"/>
      <c r="E29" s="567"/>
      <c r="F29" s="590"/>
      <c r="G29" s="591"/>
      <c r="H29" s="592"/>
      <c r="I29" s="306"/>
      <c r="J29" s="307"/>
      <c r="K29" s="308"/>
      <c r="L29" s="307"/>
      <c r="M29" s="178"/>
      <c r="N29" s="305">
        <f t="shared" si="2"/>
        <v>0</v>
      </c>
      <c r="O29" s="272">
        <v>0</v>
      </c>
      <c r="P29" s="312">
        <v>0</v>
      </c>
      <c r="Q29" s="273">
        <f t="shared" si="0"/>
        <v>0</v>
      </c>
      <c r="R29" s="593">
        <f>IF('Cover Page'!$P$11="yes / oui",(O29*(1-0.6969))+(Q29-O29),Q29)</f>
        <v>0</v>
      </c>
      <c r="S29" s="593"/>
    </row>
    <row r="30" spans="1:19" ht="15.75" x14ac:dyDescent="0.25">
      <c r="A30" t="str">
        <f t="shared" si="1"/>
        <v>Hide</v>
      </c>
      <c r="B30" s="21">
        <v>14</v>
      </c>
      <c r="C30" s="565"/>
      <c r="D30" s="566"/>
      <c r="E30" s="567"/>
      <c r="F30" s="590"/>
      <c r="G30" s="591"/>
      <c r="H30" s="592"/>
      <c r="I30" s="306"/>
      <c r="J30" s="307"/>
      <c r="K30" s="308"/>
      <c r="L30" s="313"/>
      <c r="M30" s="178"/>
      <c r="N30" s="305">
        <f t="shared" si="2"/>
        <v>0</v>
      </c>
      <c r="O30" s="272">
        <v>0</v>
      </c>
      <c r="P30" s="311">
        <v>0</v>
      </c>
      <c r="Q30" s="273">
        <f t="shared" si="0"/>
        <v>0</v>
      </c>
      <c r="R30" s="593">
        <f>IF('Cover Page'!$P$11="yes / oui",(O30*(1-0.6969))+(Q30-O30),Q30)</f>
        <v>0</v>
      </c>
      <c r="S30" s="593"/>
    </row>
    <row r="31" spans="1:19" ht="15.75" x14ac:dyDescent="0.25">
      <c r="A31" t="str">
        <f t="shared" si="1"/>
        <v>Hide</v>
      </c>
      <c r="B31" s="21">
        <v>15</v>
      </c>
      <c r="C31" s="565"/>
      <c r="D31" s="566"/>
      <c r="E31" s="567"/>
      <c r="F31" s="590"/>
      <c r="G31" s="591"/>
      <c r="H31" s="592"/>
      <c r="I31" s="306"/>
      <c r="J31" s="307"/>
      <c r="K31" s="308"/>
      <c r="L31" s="307"/>
      <c r="M31" s="178"/>
      <c r="N31" s="305">
        <f t="shared" si="2"/>
        <v>0</v>
      </c>
      <c r="O31" s="272">
        <v>0</v>
      </c>
      <c r="P31" s="312">
        <v>0</v>
      </c>
      <c r="Q31" s="273">
        <f t="shared" si="0"/>
        <v>0</v>
      </c>
      <c r="R31" s="593">
        <f>IF('Cover Page'!$P$11="yes / oui",(O31*(1-0.6969))+(Q31-O31),Q31)</f>
        <v>0</v>
      </c>
      <c r="S31" s="593"/>
    </row>
    <row r="32" spans="1:19" ht="15.75" x14ac:dyDescent="0.25">
      <c r="A32" t="str">
        <f t="shared" si="1"/>
        <v>Hide</v>
      </c>
      <c r="B32" s="21">
        <v>16</v>
      </c>
      <c r="C32" s="565"/>
      <c r="D32" s="566"/>
      <c r="E32" s="567"/>
      <c r="F32" s="590"/>
      <c r="G32" s="591"/>
      <c r="H32" s="592"/>
      <c r="I32" s="306"/>
      <c r="J32" s="307"/>
      <c r="K32" s="308"/>
      <c r="L32" s="307"/>
      <c r="M32" s="178"/>
      <c r="N32" s="305">
        <f t="shared" si="2"/>
        <v>0</v>
      </c>
      <c r="O32" s="272">
        <v>0</v>
      </c>
      <c r="P32" s="310">
        <v>0</v>
      </c>
      <c r="Q32" s="273">
        <f t="shared" si="0"/>
        <v>0</v>
      </c>
      <c r="R32" s="593">
        <f>IF('Cover Page'!$P$11="yes / oui",(O32*(1-0.6969))+(Q32-O32),Q32)</f>
        <v>0</v>
      </c>
      <c r="S32" s="593"/>
    </row>
    <row r="33" spans="1:19" ht="15.75" x14ac:dyDescent="0.25">
      <c r="A33" t="str">
        <f t="shared" si="1"/>
        <v>Hide</v>
      </c>
      <c r="B33" s="21">
        <v>17</v>
      </c>
      <c r="C33" s="565"/>
      <c r="D33" s="566"/>
      <c r="E33" s="567"/>
      <c r="F33" s="590"/>
      <c r="G33" s="591"/>
      <c r="H33" s="592"/>
      <c r="I33" s="306"/>
      <c r="J33" s="307"/>
      <c r="K33" s="308"/>
      <c r="L33" s="307"/>
      <c r="M33" s="178"/>
      <c r="N33" s="305">
        <f t="shared" si="2"/>
        <v>0</v>
      </c>
      <c r="O33" s="272">
        <v>0</v>
      </c>
      <c r="P33" s="314">
        <v>0</v>
      </c>
      <c r="Q33" s="273">
        <f t="shared" si="0"/>
        <v>0</v>
      </c>
      <c r="R33" s="593">
        <f>IF('Cover Page'!$P$11="yes / oui",(O33*(1-0.6969))+(Q33-O33),Q33)</f>
        <v>0</v>
      </c>
      <c r="S33" s="593"/>
    </row>
    <row r="34" spans="1:19" ht="15.75" x14ac:dyDescent="0.25">
      <c r="A34" t="str">
        <f t="shared" si="1"/>
        <v>Hide</v>
      </c>
      <c r="B34" s="21">
        <v>18</v>
      </c>
      <c r="C34" s="565"/>
      <c r="D34" s="566"/>
      <c r="E34" s="567"/>
      <c r="F34" s="590"/>
      <c r="G34" s="591"/>
      <c r="H34" s="592"/>
      <c r="I34" s="306"/>
      <c r="J34" s="307"/>
      <c r="K34" s="308"/>
      <c r="L34" s="307"/>
      <c r="M34" s="178"/>
      <c r="N34" s="305">
        <f t="shared" si="2"/>
        <v>0</v>
      </c>
      <c r="O34" s="272">
        <v>0</v>
      </c>
      <c r="P34" s="311">
        <v>0</v>
      </c>
      <c r="Q34" s="273">
        <f t="shared" si="0"/>
        <v>0</v>
      </c>
      <c r="R34" s="593">
        <f>IF('Cover Page'!$P$11="yes / oui",(O34*(1-0.6969))+(Q34-O34),Q34)</f>
        <v>0</v>
      </c>
      <c r="S34" s="593"/>
    </row>
    <row r="35" spans="1:19" ht="15.75" x14ac:dyDescent="0.25">
      <c r="A35" t="str">
        <f t="shared" si="1"/>
        <v>Hide</v>
      </c>
      <c r="B35" s="21">
        <v>19</v>
      </c>
      <c r="C35" s="565"/>
      <c r="D35" s="566"/>
      <c r="E35" s="567"/>
      <c r="F35" s="590"/>
      <c r="G35" s="591"/>
      <c r="H35" s="592"/>
      <c r="I35" s="306"/>
      <c r="J35" s="307"/>
      <c r="K35" s="308"/>
      <c r="L35" s="307"/>
      <c r="M35" s="178"/>
      <c r="N35" s="305">
        <f t="shared" si="2"/>
        <v>0</v>
      </c>
      <c r="O35" s="272">
        <v>0</v>
      </c>
      <c r="P35" s="315">
        <v>0</v>
      </c>
      <c r="Q35" s="273">
        <f t="shared" si="0"/>
        <v>0</v>
      </c>
      <c r="R35" s="593">
        <f>IF('Cover Page'!$P$11="yes / oui",(O35*(1-0.6969))+(Q35-O35),Q35)</f>
        <v>0</v>
      </c>
      <c r="S35" s="593"/>
    </row>
    <row r="36" spans="1:19" ht="15.75" x14ac:dyDescent="0.25">
      <c r="A36" t="str">
        <f t="shared" si="1"/>
        <v>Hide</v>
      </c>
      <c r="B36" s="21">
        <v>20</v>
      </c>
      <c r="C36" s="565"/>
      <c r="D36" s="566"/>
      <c r="E36" s="567"/>
      <c r="F36" s="590"/>
      <c r="G36" s="591"/>
      <c r="H36" s="592"/>
      <c r="I36" s="306"/>
      <c r="J36" s="307"/>
      <c r="K36" s="308"/>
      <c r="L36" s="307"/>
      <c r="M36" s="178"/>
      <c r="N36" s="305">
        <f t="shared" si="2"/>
        <v>0</v>
      </c>
      <c r="O36" s="272">
        <v>0</v>
      </c>
      <c r="P36" s="316">
        <v>0</v>
      </c>
      <c r="Q36" s="273">
        <f t="shared" si="0"/>
        <v>0</v>
      </c>
      <c r="R36" s="593">
        <f>IF('Cover Page'!$P$11="yes / oui",(O36*(1-0.6969))+(Q36-O36),Q36)</f>
        <v>0</v>
      </c>
      <c r="S36" s="593"/>
    </row>
    <row r="37" spans="1:19" ht="15.75" x14ac:dyDescent="0.25">
      <c r="A37" t="str">
        <f t="shared" si="1"/>
        <v>Hide</v>
      </c>
      <c r="B37" s="21">
        <v>21</v>
      </c>
      <c r="C37" s="565"/>
      <c r="D37" s="566"/>
      <c r="E37" s="567"/>
      <c r="F37" s="590"/>
      <c r="G37" s="591"/>
      <c r="H37" s="592"/>
      <c r="I37" s="306"/>
      <c r="J37" s="307"/>
      <c r="K37" s="308"/>
      <c r="L37" s="307"/>
      <c r="M37" s="178"/>
      <c r="N37" s="305">
        <f t="shared" si="2"/>
        <v>0</v>
      </c>
      <c r="O37" s="272">
        <v>0</v>
      </c>
      <c r="P37" s="309">
        <v>0</v>
      </c>
      <c r="Q37" s="273">
        <f t="shared" si="0"/>
        <v>0</v>
      </c>
      <c r="R37" s="593">
        <f>IF('Cover Page'!$P$11="yes / oui",(O37*(1-0.6969))+(Q37-O37),Q37)</f>
        <v>0</v>
      </c>
      <c r="S37" s="593"/>
    </row>
    <row r="38" spans="1:19" ht="15.75" x14ac:dyDescent="0.25">
      <c r="A38" t="str">
        <f t="shared" si="1"/>
        <v>Hide</v>
      </c>
      <c r="B38" s="21">
        <v>22</v>
      </c>
      <c r="C38" s="565"/>
      <c r="D38" s="566"/>
      <c r="E38" s="567"/>
      <c r="F38" s="590"/>
      <c r="G38" s="591"/>
      <c r="H38" s="592"/>
      <c r="I38" s="306"/>
      <c r="J38" s="307"/>
      <c r="K38" s="308"/>
      <c r="L38" s="307"/>
      <c r="M38" s="178"/>
      <c r="N38" s="305">
        <f t="shared" si="2"/>
        <v>0</v>
      </c>
      <c r="O38" s="272">
        <v>0</v>
      </c>
      <c r="P38" s="311">
        <v>0</v>
      </c>
      <c r="Q38" s="273">
        <f t="shared" si="0"/>
        <v>0</v>
      </c>
      <c r="R38" s="593">
        <f>IF('Cover Page'!$P$11="yes / oui",(O38*(1-0.6969))+(Q38-O38),Q38)</f>
        <v>0</v>
      </c>
      <c r="S38" s="593"/>
    </row>
    <row r="39" spans="1:19" ht="15.75" x14ac:dyDescent="0.25">
      <c r="A39" t="str">
        <f t="shared" si="1"/>
        <v>Hide</v>
      </c>
      <c r="B39" s="21">
        <v>23</v>
      </c>
      <c r="C39" s="565"/>
      <c r="D39" s="566"/>
      <c r="E39" s="567"/>
      <c r="F39" s="590"/>
      <c r="G39" s="591"/>
      <c r="H39" s="592"/>
      <c r="I39" s="306"/>
      <c r="J39" s="307"/>
      <c r="K39" s="308"/>
      <c r="L39" s="307"/>
      <c r="M39" s="178"/>
      <c r="N39" s="305">
        <f t="shared" si="2"/>
        <v>0</v>
      </c>
      <c r="O39" s="272">
        <v>0</v>
      </c>
      <c r="P39" s="311">
        <v>0</v>
      </c>
      <c r="Q39" s="273">
        <f t="shared" si="0"/>
        <v>0</v>
      </c>
      <c r="R39" s="593">
        <f>IF('Cover Page'!$P$11="yes / oui",(O39*(1-0.6969))+(Q39-O39),Q39)</f>
        <v>0</v>
      </c>
      <c r="S39" s="593"/>
    </row>
    <row r="40" spans="1:19" ht="15.75" x14ac:dyDescent="0.25">
      <c r="A40" t="str">
        <f t="shared" si="1"/>
        <v>Hide</v>
      </c>
      <c r="B40" s="21">
        <v>24</v>
      </c>
      <c r="C40" s="565"/>
      <c r="D40" s="566"/>
      <c r="E40" s="567"/>
      <c r="F40" s="590"/>
      <c r="G40" s="591"/>
      <c r="H40" s="592"/>
      <c r="I40" s="306"/>
      <c r="J40" s="307"/>
      <c r="K40" s="308"/>
      <c r="L40" s="307"/>
      <c r="M40" s="178"/>
      <c r="N40" s="305">
        <f t="shared" si="2"/>
        <v>0</v>
      </c>
      <c r="O40" s="272">
        <v>0</v>
      </c>
      <c r="P40" s="309">
        <v>0</v>
      </c>
      <c r="Q40" s="273">
        <f t="shared" si="0"/>
        <v>0</v>
      </c>
      <c r="R40" s="593">
        <f>IF('Cover Page'!$P$11="yes / oui",(O40*(1-0.6969))+(Q40-O40),Q40)</f>
        <v>0</v>
      </c>
      <c r="S40" s="593"/>
    </row>
    <row r="41" spans="1:19" ht="15.75" x14ac:dyDescent="0.25">
      <c r="A41" t="str">
        <f t="shared" si="1"/>
        <v>Hide</v>
      </c>
      <c r="B41" s="21">
        <v>25</v>
      </c>
      <c r="C41" s="565"/>
      <c r="D41" s="566"/>
      <c r="E41" s="567"/>
      <c r="F41" s="590"/>
      <c r="G41" s="591"/>
      <c r="H41" s="592"/>
      <c r="I41" s="306"/>
      <c r="J41" s="307"/>
      <c r="K41" s="308"/>
      <c r="L41" s="307"/>
      <c r="M41" s="178"/>
      <c r="N41" s="305">
        <f t="shared" si="2"/>
        <v>0</v>
      </c>
      <c r="O41" s="272">
        <v>0</v>
      </c>
      <c r="P41" s="310">
        <v>0</v>
      </c>
      <c r="Q41" s="273">
        <f t="shared" si="0"/>
        <v>0</v>
      </c>
      <c r="R41" s="593">
        <f>IF('Cover Page'!$P$11="yes / oui",(O41*(1-0.6969))+(Q41-O41),Q41)</f>
        <v>0</v>
      </c>
      <c r="S41" s="593"/>
    </row>
    <row r="42" spans="1:19" ht="15.75" x14ac:dyDescent="0.25">
      <c r="A42" t="str">
        <f t="shared" si="1"/>
        <v>Hide</v>
      </c>
      <c r="B42" s="21">
        <v>26</v>
      </c>
      <c r="C42" s="565"/>
      <c r="D42" s="566"/>
      <c r="E42" s="567"/>
      <c r="F42" s="590"/>
      <c r="G42" s="591"/>
      <c r="H42" s="592"/>
      <c r="I42" s="306"/>
      <c r="J42" s="307"/>
      <c r="K42" s="308"/>
      <c r="L42" s="307"/>
      <c r="M42" s="178"/>
      <c r="N42" s="305">
        <f t="shared" si="2"/>
        <v>0</v>
      </c>
      <c r="O42" s="272">
        <v>0</v>
      </c>
      <c r="P42" s="310">
        <v>0</v>
      </c>
      <c r="Q42" s="273">
        <f t="shared" si="0"/>
        <v>0</v>
      </c>
      <c r="R42" s="593">
        <f>IF('Cover Page'!$P$11="yes / oui",(O42*(1-0.6969))+(Q42-O42),Q42)</f>
        <v>0</v>
      </c>
      <c r="S42" s="593"/>
    </row>
    <row r="43" spans="1:19" ht="15.75" x14ac:dyDescent="0.25">
      <c r="A43" t="str">
        <f t="shared" si="1"/>
        <v>Hide</v>
      </c>
      <c r="B43" s="21">
        <v>27</v>
      </c>
      <c r="C43" s="565"/>
      <c r="D43" s="566"/>
      <c r="E43" s="567"/>
      <c r="F43" s="590"/>
      <c r="G43" s="591"/>
      <c r="H43" s="592"/>
      <c r="I43" s="306"/>
      <c r="J43" s="307"/>
      <c r="K43" s="308"/>
      <c r="L43" s="307"/>
      <c r="M43" s="178"/>
      <c r="N43" s="305">
        <f t="shared" si="2"/>
        <v>0</v>
      </c>
      <c r="O43" s="272">
        <v>0</v>
      </c>
      <c r="P43" s="310">
        <v>0</v>
      </c>
      <c r="Q43" s="273">
        <f t="shared" si="0"/>
        <v>0</v>
      </c>
      <c r="R43" s="593">
        <f>IF('Cover Page'!$P$11="yes / oui",(O43*(1-0.6969))+(Q43-O43),Q43)</f>
        <v>0</v>
      </c>
      <c r="S43" s="593"/>
    </row>
    <row r="44" spans="1:19" ht="15.75" x14ac:dyDescent="0.25">
      <c r="A44" t="str">
        <f t="shared" si="1"/>
        <v>Hide</v>
      </c>
      <c r="B44" s="21">
        <v>28</v>
      </c>
      <c r="C44" s="565"/>
      <c r="D44" s="566"/>
      <c r="E44" s="567"/>
      <c r="F44" s="590"/>
      <c r="G44" s="591"/>
      <c r="H44" s="592"/>
      <c r="I44" s="306"/>
      <c r="J44" s="307"/>
      <c r="K44" s="308"/>
      <c r="L44" s="307"/>
      <c r="M44" s="178"/>
      <c r="N44" s="305">
        <f t="shared" si="2"/>
        <v>0</v>
      </c>
      <c r="O44" s="272">
        <v>0</v>
      </c>
      <c r="P44" s="311">
        <v>0</v>
      </c>
      <c r="Q44" s="273">
        <f t="shared" si="0"/>
        <v>0</v>
      </c>
      <c r="R44" s="593">
        <f>IF('Cover Page'!$P$11="yes / oui",(O44*(1-0.6969))+(Q44-O44),Q44)</f>
        <v>0</v>
      </c>
      <c r="S44" s="593"/>
    </row>
    <row r="45" spans="1:19" ht="15.75" x14ac:dyDescent="0.25">
      <c r="A45" t="str">
        <f t="shared" si="1"/>
        <v>Hide</v>
      </c>
      <c r="B45" s="21">
        <v>29</v>
      </c>
      <c r="C45" s="569"/>
      <c r="D45" s="570"/>
      <c r="E45" s="571"/>
      <c r="F45" s="590"/>
      <c r="G45" s="591"/>
      <c r="H45" s="592"/>
      <c r="I45" s="306"/>
      <c r="J45" s="307"/>
      <c r="K45" s="308"/>
      <c r="L45" s="307"/>
      <c r="M45" s="178"/>
      <c r="N45" s="305">
        <f t="shared" si="2"/>
        <v>0</v>
      </c>
      <c r="O45" s="272">
        <v>0</v>
      </c>
      <c r="P45" s="309">
        <v>0</v>
      </c>
      <c r="Q45" s="273">
        <f t="shared" si="0"/>
        <v>0</v>
      </c>
      <c r="R45" s="593">
        <f>IF('Cover Page'!$P$11="yes / oui",(O45*(1-0.6969))+(Q45-O45),Q45)</f>
        <v>0</v>
      </c>
      <c r="S45" s="593"/>
    </row>
    <row r="46" spans="1:19" ht="15.75" x14ac:dyDescent="0.25">
      <c r="A46" t="str">
        <f t="shared" si="1"/>
        <v>Hide</v>
      </c>
      <c r="B46" s="21">
        <v>30</v>
      </c>
      <c r="C46" s="572"/>
      <c r="D46" s="573"/>
      <c r="E46" s="574"/>
      <c r="F46" s="595"/>
      <c r="G46" s="591"/>
      <c r="H46" s="592"/>
      <c r="I46" s="306"/>
      <c r="J46" s="307"/>
      <c r="K46" s="308"/>
      <c r="L46" s="307"/>
      <c r="M46" s="178"/>
      <c r="N46" s="305">
        <f t="shared" si="2"/>
        <v>0</v>
      </c>
      <c r="O46" s="272">
        <v>0</v>
      </c>
      <c r="P46" s="311">
        <v>0</v>
      </c>
      <c r="Q46" s="273">
        <f t="shared" si="0"/>
        <v>0</v>
      </c>
      <c r="R46" s="593">
        <f>IF('Cover Page'!$P$11="yes / oui",(O46*(1-0.6969))+(Q46-O46),Q46)</f>
        <v>0</v>
      </c>
      <c r="S46" s="593"/>
    </row>
    <row r="52" spans="1:17" ht="18" customHeight="1" x14ac:dyDescent="0.25">
      <c r="A52" s="216"/>
      <c r="B52" s="216"/>
      <c r="C52" s="216"/>
      <c r="D52" s="216"/>
      <c r="E52" s="216"/>
      <c r="F52" s="216"/>
      <c r="G52" s="216"/>
      <c r="H52" s="217"/>
      <c r="I52" s="600" t="str">
        <f>IF('Cover Page'!P7="Français","Sommaire","SUMMARY")</f>
        <v>SUMMARY</v>
      </c>
      <c r="J52" s="601"/>
      <c r="K52" s="601"/>
      <c r="L52" s="601"/>
      <c r="M52" s="601"/>
      <c r="N52" s="601"/>
      <c r="O52" s="601"/>
      <c r="P52" s="596" t="str">
        <f>IF('Cover Page'!P7="Français","Total admissible","Total Eligible")</f>
        <v>Total Eligible</v>
      </c>
      <c r="Q52" s="597"/>
    </row>
    <row r="53" spans="1:17" ht="18" customHeight="1" x14ac:dyDescent="0.25">
      <c r="A53" s="216"/>
      <c r="B53" s="216"/>
      <c r="C53" s="216"/>
      <c r="D53" s="216"/>
      <c r="E53" s="216"/>
      <c r="F53" s="216"/>
      <c r="G53" s="216"/>
      <c r="H53" s="217"/>
      <c r="I53" s="602"/>
      <c r="J53" s="603"/>
      <c r="K53" s="603"/>
      <c r="L53" s="603"/>
      <c r="M53" s="603"/>
      <c r="N53" s="603"/>
      <c r="O53" s="603"/>
      <c r="P53" s="598">
        <f>SUM(R17:S46)</f>
        <v>0</v>
      </c>
      <c r="Q53" s="599"/>
    </row>
    <row r="54" spans="1:17" x14ac:dyDescent="0.25">
      <c r="H54" s="195"/>
    </row>
    <row r="55" spans="1:17" x14ac:dyDescent="0.25">
      <c r="B55" s="26"/>
      <c r="C55" s="26"/>
      <c r="D55" s="26"/>
      <c r="E55" s="27"/>
      <c r="F55" s="27"/>
    </row>
    <row r="56" spans="1:17" ht="15.75" x14ac:dyDescent="0.25">
      <c r="B56" s="12"/>
      <c r="C56" s="12"/>
      <c r="D56" s="12"/>
      <c r="E56" s="12"/>
      <c r="F56" s="12"/>
    </row>
    <row r="57" spans="1:17" ht="15.75" x14ac:dyDescent="0.25">
      <c r="B57" s="12"/>
      <c r="C57" s="12"/>
      <c r="D57" s="12"/>
      <c r="E57" s="12"/>
      <c r="F57" s="12"/>
      <c r="G57" s="12"/>
      <c r="H57" s="27"/>
    </row>
  </sheetData>
  <sheetProtection algorithmName="SHA-512" hashValue="L58YklFFP7oiij1zDiBWCeSTEsNrmhZCKM8WsMF1fu2dsq3oNzAteAw479a3L3iOTVTD0Nv5Fslhy/8rEtj72g==" saltValue="DKAGbVDvEWkdjXzCBH509w==" spinCount="100000" sheet="1" objects="1" scenarios="1" formatColumns="0" formatRows="0"/>
  <protectedRanges>
    <protectedRange sqref="Q5" name="Application_2"/>
    <protectedRange sqref="Q9" name="Application_2_1_1"/>
  </protectedRanges>
  <mergeCells count="107">
    <mergeCell ref="P52:Q52"/>
    <mergeCell ref="P53:Q53"/>
    <mergeCell ref="I52:O53"/>
    <mergeCell ref="R45:S45"/>
    <mergeCell ref="R46:S46"/>
    <mergeCell ref="C43:E43"/>
    <mergeCell ref="F43:H43"/>
    <mergeCell ref="C44:E44"/>
    <mergeCell ref="F44:H44"/>
    <mergeCell ref="R43:S43"/>
    <mergeCell ref="R44:S44"/>
    <mergeCell ref="C41:E41"/>
    <mergeCell ref="F41:H41"/>
    <mergeCell ref="C42:E42"/>
    <mergeCell ref="F42:H42"/>
    <mergeCell ref="R41:S41"/>
    <mergeCell ref="R42:S42"/>
    <mergeCell ref="C45:E45"/>
    <mergeCell ref="F45:H45"/>
    <mergeCell ref="C46:E46"/>
    <mergeCell ref="F46:H46"/>
    <mergeCell ref="C39:E39"/>
    <mergeCell ref="F39:H39"/>
    <mergeCell ref="C40:E40"/>
    <mergeCell ref="F40:H40"/>
    <mergeCell ref="R39:S39"/>
    <mergeCell ref="R40:S40"/>
    <mergeCell ref="C37:E37"/>
    <mergeCell ref="F37:H37"/>
    <mergeCell ref="C38:E38"/>
    <mergeCell ref="F38:H38"/>
    <mergeCell ref="R37:S37"/>
    <mergeCell ref="R38:S38"/>
    <mergeCell ref="C35:E35"/>
    <mergeCell ref="F35:H35"/>
    <mergeCell ref="C36:E36"/>
    <mergeCell ref="F36:H36"/>
    <mergeCell ref="R35:S35"/>
    <mergeCell ref="R36:S36"/>
    <mergeCell ref="C33:E33"/>
    <mergeCell ref="F33:H33"/>
    <mergeCell ref="C34:E34"/>
    <mergeCell ref="F34:H34"/>
    <mergeCell ref="R33:S33"/>
    <mergeCell ref="R34:S34"/>
    <mergeCell ref="C31:E31"/>
    <mergeCell ref="F31:H31"/>
    <mergeCell ref="C32:E32"/>
    <mergeCell ref="F32:H32"/>
    <mergeCell ref="R31:S31"/>
    <mergeCell ref="R32:S32"/>
    <mergeCell ref="C29:E29"/>
    <mergeCell ref="F29:H29"/>
    <mergeCell ref="C30:E30"/>
    <mergeCell ref="F30:H30"/>
    <mergeCell ref="R29:S29"/>
    <mergeCell ref="R30:S30"/>
    <mergeCell ref="C27:E27"/>
    <mergeCell ref="F27:H27"/>
    <mergeCell ref="C28:E28"/>
    <mergeCell ref="F28:H28"/>
    <mergeCell ref="R27:S27"/>
    <mergeCell ref="R28:S28"/>
    <mergeCell ref="C25:E25"/>
    <mergeCell ref="F25:H25"/>
    <mergeCell ref="C26:E26"/>
    <mergeCell ref="F26:H26"/>
    <mergeCell ref="R25:S25"/>
    <mergeCell ref="R26:S26"/>
    <mergeCell ref="C23:E23"/>
    <mergeCell ref="F23:H23"/>
    <mergeCell ref="C24:E24"/>
    <mergeCell ref="F24:H24"/>
    <mergeCell ref="R23:S23"/>
    <mergeCell ref="R24:S24"/>
    <mergeCell ref="C21:E21"/>
    <mergeCell ref="F21:H21"/>
    <mergeCell ref="C22:E22"/>
    <mergeCell ref="F22:H22"/>
    <mergeCell ref="R21:S21"/>
    <mergeCell ref="R22:S22"/>
    <mergeCell ref="C19:E19"/>
    <mergeCell ref="F19:H19"/>
    <mergeCell ref="C20:E20"/>
    <mergeCell ref="F20:H20"/>
    <mergeCell ref="R19:S19"/>
    <mergeCell ref="R20:S20"/>
    <mergeCell ref="C17:E17"/>
    <mergeCell ref="F17:H17"/>
    <mergeCell ref="C18:E18"/>
    <mergeCell ref="F18:H18"/>
    <mergeCell ref="R18:S18"/>
    <mergeCell ref="R17:S17"/>
    <mergeCell ref="C15:E15"/>
    <mergeCell ref="F15:H15"/>
    <mergeCell ref="K15:L15"/>
    <mergeCell ref="R15:S15"/>
    <mergeCell ref="C16:E16"/>
    <mergeCell ref="F16:H16"/>
    <mergeCell ref="B1:R1"/>
    <mergeCell ref="B7:D7"/>
    <mergeCell ref="B9:D9"/>
    <mergeCell ref="B11:D11"/>
    <mergeCell ref="K7:P7"/>
    <mergeCell ref="Q5:R5"/>
    <mergeCell ref="Q7:R7"/>
    <mergeCell ref="B2:R3"/>
  </mergeCells>
  <conditionalFormatting sqref="C17:C46 O17:O46">
    <cfRule type="expression" dxfId="0" priority="2">
      <formula>AND(#REF!&lt;&gt;"",C17="")</formula>
    </cfRule>
  </conditionalFormatting>
  <dataValidations count="3">
    <dataValidation type="list" allowBlank="1" showInputMessage="1" showErrorMessage="1" sqref="G57 G52:G53" xr:uid="{CF151C83-E3C2-4CC6-BE6C-65A37F8F050F}">
      <formula1>"RECE, Non-RECE, Supervisor,Child Ratio"</formula1>
    </dataValidation>
    <dataValidation allowBlank="1" showInputMessage="1" showErrorMessage="1" prompt="There is no need to itemize each individual item.  You could enter toys for new infant room, for example or equipment for new infant room (this would include cribs, rocking chair etc.)_x000a__x000a_" sqref="C15" xr:uid="{0C8EB446-4DA4-4CDB-9F76-7D2F907D7A79}"/>
    <dataValidation type="list" allowBlank="1" showInputMessage="1" showErrorMessage="1" sqref="Q7" xr:uid="{E1A5C032-D398-4443-A4CB-B62FB9397EBF}">
      <formula1>"Yes, No"</formula1>
    </dataValidation>
  </dataValidation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D3735-EAD8-40C2-BA61-A1A3516D8AFF}">
  <sheetPr codeName="Sheet71"/>
  <dimension ref="B1:AN54"/>
  <sheetViews>
    <sheetView showGridLines="0" tabSelected="1" zoomScale="80" zoomScaleNormal="80" workbookViewId="0">
      <selection activeCell="T24" sqref="T24"/>
    </sheetView>
  </sheetViews>
  <sheetFormatPr defaultRowHeight="15" x14ac:dyDescent="0.25"/>
  <cols>
    <col min="2" max="2" width="9" customWidth="1"/>
    <col min="3" max="3" width="17.28515625" customWidth="1"/>
    <col min="5" max="5" width="27.5703125" customWidth="1"/>
    <col min="6" max="6" width="5.7109375" customWidth="1"/>
    <col min="10" max="10" width="21.42578125" customWidth="1"/>
    <col min="12" max="12" width="15.42578125" customWidth="1"/>
    <col min="13" max="13" width="11.7109375" customWidth="1"/>
    <col min="14" max="14" width="18.7109375" customWidth="1"/>
    <col min="15" max="15" width="18.5703125" customWidth="1"/>
    <col min="17" max="17" width="28.5703125" customWidth="1"/>
  </cols>
  <sheetData>
    <row r="1" spans="2:21" ht="23.25" x14ac:dyDescent="0.25">
      <c r="B1" s="609" t="str">
        <f>IF('Cover Page'!P7="Français","Résumé de la demande à des fins spéciales","Special Purpose Application Summary")</f>
        <v>Special Purpose Application Summary</v>
      </c>
      <c r="C1" s="610"/>
      <c r="D1" s="610"/>
      <c r="E1" s="610"/>
      <c r="F1" s="610"/>
      <c r="G1" s="610"/>
      <c r="H1" s="610"/>
      <c r="I1" s="610"/>
      <c r="J1" s="610"/>
      <c r="K1" s="610"/>
      <c r="L1" s="610"/>
      <c r="M1" s="610"/>
      <c r="N1" s="610"/>
      <c r="O1" s="610"/>
      <c r="P1" s="610"/>
      <c r="Q1" s="610"/>
      <c r="R1" s="611"/>
      <c r="U1" s="195"/>
    </row>
    <row r="3" spans="2:21" ht="17.25" thickBot="1" x14ac:dyDescent="0.3">
      <c r="B3" s="79" t="str">
        <f>'Cover Page'!B7</f>
        <v>Name of Operator</v>
      </c>
      <c r="C3" s="79"/>
      <c r="E3" s="612">
        <f>'Cover Page'!E7</f>
        <v>0</v>
      </c>
      <c r="F3" s="613"/>
      <c r="G3" s="613"/>
      <c r="H3" s="613"/>
      <c r="I3" s="614"/>
      <c r="J3" s="91"/>
      <c r="K3" s="91"/>
      <c r="L3" s="79"/>
      <c r="M3" s="79" t="s">
        <v>21</v>
      </c>
      <c r="N3" s="617">
        <f>'Cover Page'!P9</f>
        <v>0</v>
      </c>
      <c r="O3" s="618"/>
      <c r="P3" s="618"/>
      <c r="Q3" s="618"/>
      <c r="R3" s="619"/>
      <c r="U3" s="195"/>
    </row>
    <row r="4" spans="2:21" ht="16.5" x14ac:dyDescent="0.25">
      <c r="B4" s="91"/>
      <c r="C4" s="115"/>
      <c r="D4" s="116"/>
      <c r="E4" s="116"/>
      <c r="F4" s="116"/>
      <c r="G4" s="79"/>
      <c r="H4" s="79"/>
      <c r="I4" s="79"/>
      <c r="J4" s="91"/>
      <c r="K4" s="117"/>
      <c r="L4" s="79"/>
      <c r="M4" s="79"/>
      <c r="N4" s="79"/>
      <c r="O4" s="79"/>
      <c r="P4" s="91"/>
      <c r="Q4" s="91"/>
      <c r="R4" s="91"/>
    </row>
    <row r="5" spans="2:21" ht="17.25" thickBot="1" x14ac:dyDescent="0.3">
      <c r="B5" s="369" t="str">
        <f>'Cover Page'!B9</f>
        <v>Contact Person</v>
      </c>
      <c r="C5" s="369"/>
      <c r="E5" s="615">
        <f>'Cover Page'!E9</f>
        <v>0</v>
      </c>
      <c r="F5" s="461"/>
      <c r="G5" s="461"/>
      <c r="H5" s="461"/>
      <c r="I5" s="616"/>
      <c r="J5" s="91"/>
      <c r="K5" s="149" t="str" cm="1">
        <f t="array" ref="K5">'Cover Page'!K11:K11</f>
        <v>Do you have an HST number?</v>
      </c>
      <c r="L5" s="88"/>
      <c r="M5" s="88"/>
      <c r="O5" s="218">
        <f>'Cover Page'!P11</f>
        <v>0</v>
      </c>
      <c r="P5" s="91"/>
      <c r="Q5" s="91"/>
      <c r="R5" s="91"/>
      <c r="U5" s="195"/>
    </row>
    <row r="6" spans="2:21" ht="17.25" thickBot="1" x14ac:dyDescent="0.3">
      <c r="B6" s="91"/>
      <c r="C6" s="117"/>
      <c r="D6" s="91"/>
      <c r="E6" s="91"/>
      <c r="F6" s="91"/>
      <c r="G6" s="150"/>
      <c r="H6" s="79"/>
      <c r="I6" s="79"/>
      <c r="J6" s="79"/>
      <c r="K6" s="79"/>
      <c r="L6" s="79"/>
      <c r="M6" s="79"/>
      <c r="N6" s="79"/>
      <c r="O6" s="79"/>
      <c r="P6" s="91"/>
      <c r="Q6" s="91"/>
      <c r="R6" s="91"/>
    </row>
    <row r="7" spans="2:21" ht="17.25" thickBot="1" x14ac:dyDescent="0.3">
      <c r="B7" s="369" t="str">
        <f>'Cover Page'!B11</f>
        <v>Telephone</v>
      </c>
      <c r="C7" s="369"/>
      <c r="E7" s="615">
        <f>'Cover Page'!E11</f>
        <v>0</v>
      </c>
      <c r="F7" s="461"/>
      <c r="G7" s="461"/>
      <c r="H7" s="461"/>
      <c r="I7" s="616"/>
      <c r="J7" s="79"/>
      <c r="L7" s="4"/>
      <c r="N7" s="119"/>
      <c r="P7" s="91"/>
      <c r="Q7" s="91"/>
      <c r="R7" s="91"/>
    </row>
    <row r="8" spans="2:21" ht="16.5" x14ac:dyDescent="0.25">
      <c r="B8" s="91"/>
      <c r="C8" s="118"/>
      <c r="D8" s="91"/>
      <c r="E8" s="91"/>
      <c r="F8" s="91"/>
      <c r="G8" s="79"/>
      <c r="H8" s="79"/>
      <c r="I8" s="79"/>
      <c r="J8" s="79"/>
      <c r="K8" s="79"/>
      <c r="L8" s="79"/>
      <c r="M8" s="79"/>
      <c r="N8" s="79"/>
      <c r="O8" s="79"/>
      <c r="P8" s="91"/>
      <c r="Q8" s="91"/>
      <c r="R8" s="91"/>
    </row>
    <row r="9" spans="2:21" ht="17.25" thickBot="1" x14ac:dyDescent="0.3">
      <c r="B9" s="369" t="str">
        <f>'Cover Page'!B13</f>
        <v>Email</v>
      </c>
      <c r="C9" s="369"/>
      <c r="E9" s="615">
        <f>'Cover Page'!E13</f>
        <v>0</v>
      </c>
      <c r="F9" s="461"/>
      <c r="G9" s="461"/>
      <c r="H9" s="461"/>
      <c r="I9" s="616"/>
      <c r="J9" s="79"/>
      <c r="K9" s="79"/>
      <c r="L9" s="79"/>
      <c r="M9" s="79"/>
      <c r="N9" s="79"/>
      <c r="O9" s="79"/>
      <c r="P9" s="91"/>
      <c r="Q9" s="91"/>
      <c r="R9" s="91"/>
    </row>
    <row r="10" spans="2:21" ht="16.5" x14ac:dyDescent="0.25">
      <c r="B10" s="91"/>
      <c r="C10" s="117"/>
      <c r="D10" s="91"/>
      <c r="E10" s="91"/>
      <c r="F10" s="91"/>
      <c r="G10" s="79"/>
      <c r="H10" s="79"/>
      <c r="I10" s="79"/>
      <c r="J10" s="79"/>
      <c r="K10" s="79"/>
      <c r="L10" s="79"/>
      <c r="M10" s="79"/>
      <c r="N10" s="79"/>
      <c r="O10" s="79"/>
      <c r="P10" s="91"/>
      <c r="Q10" s="91"/>
      <c r="R10" s="91"/>
    </row>
    <row r="11" spans="2:21" ht="17.25" thickBot="1" x14ac:dyDescent="0.3">
      <c r="B11" s="195"/>
      <c r="G11" s="195"/>
      <c r="L11" s="195"/>
      <c r="R11" s="91"/>
    </row>
    <row r="12" spans="2:21" ht="16.5" x14ac:dyDescent="0.25">
      <c r="B12" s="620" cm="1">
        <f t="array" ref="B12">'Cover Page'!C19:C19</f>
        <v>0</v>
      </c>
      <c r="C12" s="621"/>
      <c r="D12" s="621"/>
      <c r="E12" s="622"/>
      <c r="F12" s="91"/>
      <c r="G12" s="620" t="str" cm="1">
        <f t="array" ref="G12">'Cover Page'!C21:C21</f>
        <v>Capacity Building</v>
      </c>
      <c r="H12" s="621"/>
      <c r="I12" s="621"/>
      <c r="J12" s="622"/>
      <c r="L12" s="623" t="str" cm="1">
        <f t="array" ref="L12">'Cover Page'!C23:C23</f>
        <v>Special Needs Resourcing Equipment</v>
      </c>
      <c r="M12" s="624"/>
      <c r="N12" s="624"/>
      <c r="O12" s="625"/>
      <c r="R12" s="91"/>
    </row>
    <row r="13" spans="2:21" ht="17.25" thickBot="1" x14ac:dyDescent="0.3">
      <c r="B13" s="606"/>
      <c r="C13" s="607"/>
      <c r="D13" s="607"/>
      <c r="E13" s="608"/>
      <c r="F13" s="91"/>
      <c r="G13" s="606"/>
      <c r="H13" s="607"/>
      <c r="I13" s="607"/>
      <c r="J13" s="608"/>
      <c r="L13" s="626"/>
      <c r="M13" s="627"/>
      <c r="N13" s="627"/>
      <c r="O13" s="628"/>
      <c r="R13" s="91"/>
    </row>
    <row r="14" spans="2:21" ht="18.75" thickBot="1" x14ac:dyDescent="0.3">
      <c r="B14" s="256" t="str">
        <f>IF('Cover Page'!P7="Français","total éligible","Total Eligible")</f>
        <v>Total Eligible</v>
      </c>
      <c r="C14" s="257"/>
      <c r="D14" s="257"/>
      <c r="E14" s="258">
        <f>'Repairs and Maintenance'!Q57</f>
        <v>0</v>
      </c>
      <c r="F14" s="91"/>
      <c r="G14" s="256" t="str">
        <f>IF('Cover Page'!T7="Français","total éligible","Total Eligible")</f>
        <v>Total Eligible</v>
      </c>
      <c r="H14" s="259"/>
      <c r="I14" s="259"/>
      <c r="J14" s="260">
        <f>'Capacity Building'!Q74</f>
        <v>0</v>
      </c>
      <c r="K14" s="151"/>
      <c r="L14" s="256" t="str">
        <f>IF('Cover Page'!Y7="Français","total éligible","Total Eligible")</f>
        <v>Total Eligible</v>
      </c>
      <c r="M14" s="257"/>
      <c r="N14" s="261"/>
      <c r="O14" s="258">
        <f>'Special Needs Resourcing Equip'!P53</f>
        <v>0</v>
      </c>
      <c r="P14" s="151"/>
      <c r="Q14" s="151"/>
    </row>
    <row r="15" spans="2:21" ht="17.25" thickBot="1" x14ac:dyDescent="0.3">
      <c r="B15" s="135" t="s">
        <v>28</v>
      </c>
      <c r="C15" s="136"/>
      <c r="D15" s="136"/>
      <c r="E15" s="189">
        <v>0</v>
      </c>
      <c r="F15" s="91"/>
      <c r="G15" s="135" t="s">
        <v>28</v>
      </c>
      <c r="H15" s="136"/>
      <c r="I15" s="136"/>
      <c r="J15" s="189">
        <v>0</v>
      </c>
      <c r="K15" s="151"/>
      <c r="L15" s="135" t="s">
        <v>28</v>
      </c>
      <c r="M15" s="136"/>
      <c r="N15" s="136"/>
      <c r="O15" s="189">
        <v>0</v>
      </c>
      <c r="P15" s="151"/>
      <c r="Q15" s="219"/>
    </row>
    <row r="16" spans="2:21" ht="17.25" thickBot="1" x14ac:dyDescent="0.3">
      <c r="B16" s="135" t="s">
        <v>29</v>
      </c>
      <c r="C16" s="136"/>
      <c r="D16" s="136"/>
      <c r="E16" s="189">
        <v>0</v>
      </c>
      <c r="F16" s="91"/>
      <c r="G16" s="135" t="s">
        <v>29</v>
      </c>
      <c r="H16" s="136"/>
      <c r="I16" s="136"/>
      <c r="J16" s="189">
        <v>0</v>
      </c>
      <c r="K16" s="151"/>
      <c r="L16" s="135" t="s">
        <v>29</v>
      </c>
      <c r="M16" s="136"/>
      <c r="N16" s="136"/>
      <c r="O16" s="189">
        <v>0</v>
      </c>
      <c r="P16" s="151"/>
      <c r="Q16" s="151"/>
    </row>
    <row r="17" spans="2:21" ht="17.25" thickBot="1" x14ac:dyDescent="0.3">
      <c r="B17" s="220" t="s">
        <v>30</v>
      </c>
      <c r="C17" s="221"/>
      <c r="D17" s="221"/>
      <c r="E17" s="222">
        <v>0</v>
      </c>
      <c r="F17" s="91"/>
      <c r="G17" s="220" t="s">
        <v>30</v>
      </c>
      <c r="H17" s="221"/>
      <c r="I17" s="221"/>
      <c r="J17" s="222">
        <v>0</v>
      </c>
      <c r="K17" s="151"/>
      <c r="L17" s="135" t="s">
        <v>30</v>
      </c>
      <c r="M17" s="136"/>
      <c r="N17" s="136"/>
      <c r="O17" s="189">
        <v>0</v>
      </c>
      <c r="P17" s="151"/>
      <c r="Q17" s="151"/>
    </row>
    <row r="18" spans="2:21" ht="17.25" thickBot="1" x14ac:dyDescent="0.3">
      <c r="B18" s="136"/>
      <c r="C18" s="136"/>
      <c r="D18" s="136"/>
      <c r="E18" s="136"/>
      <c r="F18" s="91"/>
      <c r="G18" s="136"/>
      <c r="H18" s="136"/>
      <c r="I18" s="136"/>
      <c r="J18" s="136"/>
      <c r="K18" s="151"/>
      <c r="L18" s="151"/>
      <c r="M18" s="151"/>
      <c r="N18" s="151"/>
      <c r="O18" s="151"/>
      <c r="P18" s="151"/>
      <c r="Q18" s="151"/>
    </row>
    <row r="19" spans="2:21" ht="16.5" x14ac:dyDescent="0.25">
      <c r="B19" s="604" cm="1">
        <f t="array" ref="B19">'Cover Page'!C20:C20</f>
        <v>0</v>
      </c>
      <c r="C19" s="568"/>
      <c r="D19" s="568"/>
      <c r="E19" s="605"/>
      <c r="F19" s="91"/>
      <c r="G19" s="604" cm="1">
        <f t="array" ref="G19">'Cover Page'!C22:C22</f>
        <v>0</v>
      </c>
      <c r="H19" s="568"/>
      <c r="I19" s="568"/>
      <c r="J19" s="605"/>
      <c r="K19" s="151"/>
      <c r="L19" s="151"/>
      <c r="M19" s="151"/>
      <c r="N19" s="151"/>
      <c r="O19" s="151"/>
      <c r="P19" s="151"/>
      <c r="Q19" s="151"/>
    </row>
    <row r="20" spans="2:21" ht="17.25" thickBot="1" x14ac:dyDescent="0.3">
      <c r="B20" s="606"/>
      <c r="C20" s="607"/>
      <c r="D20" s="607"/>
      <c r="E20" s="608"/>
      <c r="F20" s="91"/>
      <c r="G20" s="606"/>
      <c r="H20" s="607"/>
      <c r="I20" s="607"/>
      <c r="J20" s="608"/>
    </row>
    <row r="21" spans="2:21" ht="18.75" thickBot="1" x14ac:dyDescent="0.3">
      <c r="B21" s="256" t="str">
        <f>IF('Cover Page'!P16="Français","total éligible","Total Eligible")</f>
        <v>Total Eligible</v>
      </c>
      <c r="C21" s="259"/>
      <c r="D21" s="259"/>
      <c r="E21" s="260">
        <f>Transformation!R126</f>
        <v>0</v>
      </c>
      <c r="F21" s="91"/>
      <c r="G21" s="256" t="str">
        <f>IF('Cover Page'!T16="Français","total éligible","Total Eligible")</f>
        <v>Total Eligible</v>
      </c>
      <c r="H21" s="257"/>
      <c r="I21" s="257"/>
      <c r="J21" s="258">
        <f>'Play Based Material &amp; Equipment'!Q70</f>
        <v>0</v>
      </c>
      <c r="K21" s="91"/>
      <c r="L21" s="91"/>
      <c r="M21" s="91"/>
      <c r="N21" s="91"/>
      <c r="O21" s="91"/>
      <c r="P21" s="91"/>
      <c r="Q21" s="91"/>
      <c r="R21" s="91"/>
    </row>
    <row r="22" spans="2:21" ht="17.25" thickBot="1" x14ac:dyDescent="0.3">
      <c r="B22" s="135" t="s">
        <v>28</v>
      </c>
      <c r="C22" s="136"/>
      <c r="D22" s="136"/>
      <c r="E22" s="189">
        <v>0</v>
      </c>
      <c r="G22" s="135" t="s">
        <v>28</v>
      </c>
      <c r="H22" s="136"/>
      <c r="I22" s="136"/>
      <c r="J22" s="189">
        <v>0</v>
      </c>
      <c r="K22" s="91"/>
      <c r="L22" s="91"/>
      <c r="M22" s="91"/>
      <c r="N22" s="91"/>
      <c r="O22" s="91"/>
      <c r="P22" s="91"/>
      <c r="Q22" s="91"/>
      <c r="R22" s="91"/>
    </row>
    <row r="23" spans="2:21" ht="17.25" thickBot="1" x14ac:dyDescent="0.3">
      <c r="B23" s="135" t="s">
        <v>29</v>
      </c>
      <c r="C23" s="136"/>
      <c r="D23" s="136"/>
      <c r="E23" s="189">
        <v>0</v>
      </c>
      <c r="G23" s="135" t="s">
        <v>29</v>
      </c>
      <c r="H23" s="136"/>
      <c r="I23" s="136"/>
      <c r="J23" s="189">
        <v>0</v>
      </c>
      <c r="K23" s="91"/>
      <c r="L23" s="91"/>
      <c r="M23" s="91"/>
      <c r="N23" s="91"/>
      <c r="O23" s="91"/>
      <c r="P23" s="91"/>
      <c r="Q23" s="91"/>
      <c r="R23" s="91"/>
    </row>
    <row r="24" spans="2:21" ht="17.25" thickBot="1" x14ac:dyDescent="0.3">
      <c r="B24" s="135" t="s">
        <v>30</v>
      </c>
      <c r="C24" s="136"/>
      <c r="D24" s="136"/>
      <c r="E24" s="189">
        <v>0</v>
      </c>
      <c r="G24" s="135" t="s">
        <v>30</v>
      </c>
      <c r="H24" s="136"/>
      <c r="I24" s="136"/>
      <c r="J24" s="189">
        <v>0</v>
      </c>
      <c r="K24" s="91"/>
      <c r="L24" s="91"/>
      <c r="M24" s="91"/>
      <c r="N24" s="91"/>
      <c r="O24" s="91"/>
      <c r="P24" s="91"/>
      <c r="Q24" s="91"/>
      <c r="R24" s="91"/>
    </row>
    <row r="25" spans="2:21" ht="16.5" x14ac:dyDescent="0.25">
      <c r="K25" s="91"/>
      <c r="L25" s="91"/>
      <c r="M25" s="91"/>
      <c r="N25" s="91"/>
      <c r="O25" s="91"/>
      <c r="P25" s="91"/>
      <c r="Q25" s="91"/>
      <c r="R25" s="91"/>
    </row>
    <row r="26" spans="2:21" ht="16.5" x14ac:dyDescent="0.25">
      <c r="K26" s="91"/>
      <c r="L26" s="91"/>
      <c r="M26" s="91"/>
      <c r="N26" s="91"/>
      <c r="O26" s="91"/>
      <c r="P26" s="91"/>
      <c r="Q26" s="91"/>
      <c r="R26" s="91"/>
    </row>
    <row r="27" spans="2:21" ht="16.5" x14ac:dyDescent="0.25">
      <c r="K27" s="91"/>
      <c r="L27" s="91"/>
      <c r="M27" s="91"/>
      <c r="N27" s="91"/>
      <c r="O27" s="91"/>
      <c r="P27" s="91"/>
      <c r="Q27" s="91"/>
      <c r="R27" s="91"/>
      <c r="U27" t="s">
        <v>96</v>
      </c>
    </row>
    <row r="28" spans="2:21" ht="16.5" x14ac:dyDescent="0.25">
      <c r="K28" s="91"/>
      <c r="L28" s="91"/>
      <c r="M28" s="91"/>
      <c r="N28" s="91"/>
      <c r="O28" s="91"/>
      <c r="P28" s="91"/>
      <c r="Q28" s="91"/>
      <c r="R28" s="91"/>
    </row>
    <row r="29" spans="2:21" ht="16.5" x14ac:dyDescent="0.25">
      <c r="K29" s="91"/>
      <c r="L29" s="91"/>
      <c r="M29" s="91"/>
      <c r="N29" s="91"/>
      <c r="O29" s="91"/>
      <c r="P29" s="91"/>
      <c r="Q29" s="91"/>
      <c r="R29" s="91"/>
    </row>
    <row r="30" spans="2:21" ht="16.5" x14ac:dyDescent="0.25">
      <c r="K30" s="91"/>
      <c r="L30" s="91"/>
      <c r="M30" s="91"/>
      <c r="N30" s="91"/>
      <c r="O30" s="91"/>
      <c r="P30" s="91"/>
      <c r="Q30" s="91"/>
      <c r="R30" s="91"/>
    </row>
    <row r="31" spans="2:21" ht="16.5" x14ac:dyDescent="0.25">
      <c r="K31" s="91"/>
      <c r="L31" s="91"/>
      <c r="M31" s="91"/>
      <c r="N31" s="91"/>
      <c r="O31" s="91"/>
      <c r="P31" s="91"/>
      <c r="Q31" s="91"/>
      <c r="R31" s="91"/>
    </row>
    <row r="32" spans="2:21" ht="16.5" x14ac:dyDescent="0.25">
      <c r="K32" s="91"/>
      <c r="L32" s="91"/>
      <c r="M32" s="91"/>
      <c r="N32" s="91"/>
      <c r="O32" s="91"/>
      <c r="P32" s="91"/>
      <c r="Q32" s="91"/>
      <c r="R32" s="91"/>
    </row>
    <row r="33" spans="2:40" ht="16.5" x14ac:dyDescent="0.25">
      <c r="K33" s="91"/>
      <c r="L33" s="91"/>
      <c r="M33" s="91"/>
      <c r="N33" s="91"/>
      <c r="O33" s="91"/>
      <c r="P33" s="91"/>
      <c r="Q33" s="91"/>
      <c r="R33" s="91"/>
    </row>
    <row r="34" spans="2:40" ht="16.5" x14ac:dyDescent="0.25">
      <c r="K34" s="91"/>
      <c r="L34" s="91"/>
      <c r="M34" s="91"/>
      <c r="N34" s="91"/>
      <c r="O34" s="91"/>
      <c r="P34" s="91"/>
      <c r="Q34" s="91"/>
      <c r="R34" s="91"/>
    </row>
    <row r="35" spans="2:40" ht="16.5" x14ac:dyDescent="0.25">
      <c r="K35" s="91"/>
      <c r="L35" s="91"/>
      <c r="M35" s="91"/>
      <c r="N35" s="91"/>
      <c r="O35" s="91"/>
      <c r="P35" s="91"/>
      <c r="Q35" s="91"/>
      <c r="R35" s="91"/>
    </row>
    <row r="36" spans="2:40" ht="16.5" x14ac:dyDescent="0.25">
      <c r="B36" s="91"/>
      <c r="C36" s="91"/>
      <c r="D36" s="91"/>
      <c r="E36" s="91"/>
      <c r="F36" s="91"/>
      <c r="G36" s="91"/>
      <c r="H36" s="91"/>
      <c r="I36" s="91"/>
      <c r="J36" s="91"/>
      <c r="K36" s="91"/>
      <c r="L36" s="91"/>
      <c r="M36" s="91"/>
      <c r="N36" s="91"/>
      <c r="O36" s="91"/>
      <c r="P36" s="91"/>
      <c r="Q36" s="91"/>
      <c r="R36" s="91"/>
    </row>
    <row r="46" spans="2:40" ht="18.75" x14ac:dyDescent="0.3">
      <c r="Z46" s="111"/>
      <c r="AA46" s="111"/>
      <c r="AB46" s="111"/>
      <c r="AC46" s="111"/>
      <c r="AD46" s="92"/>
      <c r="AE46" s="92"/>
      <c r="AF46" s="92"/>
      <c r="AG46" s="92"/>
      <c r="AH46" s="92"/>
      <c r="AI46" s="92"/>
      <c r="AJ46" s="92"/>
      <c r="AK46" s="92"/>
      <c r="AL46" s="92"/>
      <c r="AM46" s="92"/>
      <c r="AN46" s="92"/>
    </row>
    <row r="47" spans="2:40" ht="18.75" x14ac:dyDescent="0.3">
      <c r="Z47" s="111"/>
      <c r="AA47" s="111"/>
      <c r="AB47" s="111"/>
      <c r="AD47" s="92"/>
      <c r="AE47" s="92"/>
      <c r="AF47" s="92"/>
      <c r="AG47" s="92"/>
      <c r="AH47" s="92"/>
      <c r="AI47" s="92"/>
      <c r="AJ47" s="92"/>
      <c r="AK47" s="92"/>
      <c r="AL47" s="92"/>
      <c r="AM47" s="92"/>
      <c r="AN47" s="92"/>
    </row>
    <row r="48" spans="2:40" ht="18.75" x14ac:dyDescent="0.3">
      <c r="Z48" s="129"/>
      <c r="AA48" s="129"/>
      <c r="AB48" s="129"/>
      <c r="AC48" s="49"/>
      <c r="AD48" s="92"/>
      <c r="AE48" s="92"/>
      <c r="AF48" s="92"/>
      <c r="AG48" s="92"/>
      <c r="AH48" s="92"/>
      <c r="AI48" s="92"/>
      <c r="AJ48" s="92"/>
      <c r="AK48" s="92"/>
      <c r="AL48" s="92"/>
      <c r="AM48" s="92"/>
      <c r="AN48" s="92"/>
    </row>
    <row r="49" spans="2:40" ht="18.75" x14ac:dyDescent="0.3">
      <c r="Z49" s="129"/>
      <c r="AA49" s="129"/>
      <c r="AB49" s="129"/>
      <c r="AD49" s="92"/>
      <c r="AE49" s="92"/>
      <c r="AF49" s="92"/>
      <c r="AG49" s="92"/>
      <c r="AH49" s="92"/>
      <c r="AI49" s="92"/>
      <c r="AJ49" s="92"/>
      <c r="AK49" s="92"/>
      <c r="AL49" s="92"/>
      <c r="AM49" s="92"/>
      <c r="AN49" s="92"/>
    </row>
    <row r="51" spans="2:40" ht="18.75" x14ac:dyDescent="0.3">
      <c r="B51" s="111"/>
      <c r="C51" s="111"/>
      <c r="D51" s="111"/>
      <c r="E51" s="111"/>
      <c r="F51" s="97"/>
      <c r="G51" s="97"/>
      <c r="H51" s="97"/>
      <c r="I51" s="97"/>
      <c r="J51" s="97"/>
      <c r="K51" s="97"/>
      <c r="L51" s="97"/>
      <c r="M51" s="97"/>
      <c r="N51" s="97"/>
      <c r="O51" s="97"/>
      <c r="P51" s="97"/>
    </row>
    <row r="52" spans="2:40" ht="18.75" x14ac:dyDescent="0.3">
      <c r="B52" s="111"/>
      <c r="C52" s="111"/>
      <c r="D52" s="111"/>
      <c r="F52" s="97"/>
      <c r="G52" s="97"/>
      <c r="H52" s="97"/>
      <c r="I52" s="97"/>
      <c r="J52" s="97"/>
      <c r="K52" s="97"/>
      <c r="L52" s="97"/>
      <c r="M52" s="97"/>
      <c r="N52" s="97"/>
      <c r="O52" s="97"/>
      <c r="P52" s="97"/>
    </row>
    <row r="53" spans="2:40" ht="18.75" x14ac:dyDescent="0.3">
      <c r="B53" s="111"/>
      <c r="C53" s="111"/>
      <c r="D53" s="111"/>
      <c r="E53" s="49"/>
      <c r="F53" s="96"/>
      <c r="G53" s="96"/>
      <c r="H53" s="96"/>
      <c r="I53" s="96"/>
      <c r="J53" s="96"/>
      <c r="K53" s="96"/>
      <c r="L53" s="96"/>
      <c r="M53" s="96"/>
      <c r="N53" s="96"/>
      <c r="O53" s="96"/>
      <c r="P53" s="96"/>
    </row>
    <row r="54" spans="2:40" ht="18.75" x14ac:dyDescent="0.3">
      <c r="B54" s="111"/>
      <c r="C54" s="111"/>
      <c r="D54" s="111"/>
      <c r="F54" s="96"/>
      <c r="G54" s="96"/>
      <c r="H54" s="96"/>
      <c r="I54" s="96"/>
      <c r="J54" s="96"/>
      <c r="K54" s="96"/>
      <c r="L54" s="96"/>
      <c r="M54" s="96"/>
      <c r="N54" s="96"/>
      <c r="O54" s="96"/>
      <c r="P54" s="96"/>
    </row>
  </sheetData>
  <sheetProtection algorithmName="SHA-512" hashValue="L+6NfBh49q+oU2b6oJj9Q+PLbH+1SxJtede0i2BROcyxAnYo9q5MryWh4/1ZNRNO6fyUnLL+tkwSwX501veb1A==" saltValue="OhoXCpPseWhnmPhokXXmlg==" spinCount="100000" sheet="1" objects="1" scenarios="1" formatColumns="0" formatRows="0"/>
  <protectedRanges>
    <protectedRange sqref="O7" name="Application_2_1_1"/>
  </protectedRanges>
  <mergeCells count="14">
    <mergeCell ref="B19:E20"/>
    <mergeCell ref="G19:J20"/>
    <mergeCell ref="B1:R1"/>
    <mergeCell ref="B5:C5"/>
    <mergeCell ref="B7:C7"/>
    <mergeCell ref="E3:I3"/>
    <mergeCell ref="E5:I5"/>
    <mergeCell ref="E7:I7"/>
    <mergeCell ref="N3:R3"/>
    <mergeCell ref="B12:E13"/>
    <mergeCell ref="G12:J13"/>
    <mergeCell ref="L12:O13"/>
    <mergeCell ref="B9:C9"/>
    <mergeCell ref="E9:I9"/>
  </mergeCells>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Home Child Care Program Administration" ma:contentTypeID="0x01010057E59A98EF5F544594D58FA33FC93F99E90082D70B6302CE824C9078BB06A764DEA4002DF3C76221F33345BD1E6D904CFDD5F6" ma:contentTypeVersion="21" ma:contentTypeDescription="" ma:contentTypeScope="" ma:versionID="a0db65e89fec345c7b8be80c8c5daa97">
  <xsd:schema xmlns:xsd="http://www.w3.org/2001/XMLSchema" xmlns:xs="http://www.w3.org/2001/XMLSchema" xmlns:p="http://schemas.microsoft.com/office/2006/metadata/properties" xmlns:ns2="732b1064-1761-4fb0-b912-ce7be01e12c7" xmlns:ns3="0e6a543f-cbe7-4d23-bb9b-5e7aed7b3265" xmlns:ns4="76684d18-956a-4e1f-9cef-8d2d3685d912" targetNamespace="http://schemas.microsoft.com/office/2006/metadata/properties" ma:root="true" ma:fieldsID="cadb84a8bccf04981757500843b0af7b" ns2:_="" ns3:_="" ns4:_="">
    <xsd:import namespace="732b1064-1761-4fb0-b912-ce7be01e12c7"/>
    <xsd:import namespace="0e6a543f-cbe7-4d23-bb9b-5e7aed7b3265"/>
    <xsd:import namespace="76684d18-956a-4e1f-9cef-8d2d3685d912"/>
    <xsd:element name="properties">
      <xsd:complexType>
        <xsd:sequence>
          <xsd:element name="documentManagement">
            <xsd:complexType>
              <xsd:all>
                <xsd:element ref="ns2:Quarter" minOccurs="0"/>
                <xsd:element ref="ns2:MediaServiceMetadata" minOccurs="0"/>
                <xsd:element ref="ns2:MediaServiceFastMetadata" minOccurs="0"/>
                <xsd:element ref="ns3:Topic" minOccurs="0"/>
                <xsd:element ref="ns3:Year" minOccurs="0"/>
                <xsd:element ref="ns4:SharedWithUsers" minOccurs="0"/>
                <xsd:element ref="ns4:SharedWithDetails" minOccurs="0"/>
                <xsd:element ref="ns2:lcf76f155ced4ddcb4097134ff3c332f" minOccurs="0"/>
                <xsd:element ref="ns4:TaxCatchAll"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2b1064-1761-4fb0-b912-ce7be01e12c7" elementFormDefault="qualified">
    <xsd:import namespace="http://schemas.microsoft.com/office/2006/documentManagement/types"/>
    <xsd:import namespace="http://schemas.microsoft.com/office/infopath/2007/PartnerControls"/>
    <xsd:element name="Quarter" ma:index="8" nillable="true" ma:displayName="Quarter" ma:format="Dropdown" ma:indexed="true" ma:internalName="Quarter">
      <xsd:simpleType>
        <xsd:restriction base="dms:Choice">
          <xsd:enumeration value="Q1"/>
          <xsd:enumeration value="Q2"/>
          <xsd:enumeration value="Q3"/>
          <xsd:enumeration value="Q4"/>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1984874a-c201-46b8-bf55-fd23a7de8277"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e6a543f-cbe7-4d23-bb9b-5e7aed7b3265" elementFormDefault="qualified">
    <xsd:import namespace="http://schemas.microsoft.com/office/2006/documentManagement/types"/>
    <xsd:import namespace="http://schemas.microsoft.com/office/infopath/2007/PartnerControls"/>
    <xsd:element name="Topic" ma:index="11" nillable="true" ma:displayName="Topic" ma:indexed="true" ma:internalName="Topic">
      <xsd:simpleType>
        <xsd:restriction base="dms:Text"/>
      </xsd:simpleType>
    </xsd:element>
    <xsd:element name="Year" ma:index="12" nillable="true" ma:displayName="Year" ma:indexed="true" ma:internalName="Year">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6684d18-956a-4e1f-9cef-8d2d3685d912"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846f5bf4-5acd-4498-a93f-739b7b496eca}" ma:internalName="TaxCatchAll" ma:showField="CatchAllData" ma:web="76684d18-956a-4e1f-9cef-8d2d3685d91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1984874a-c201-46b8-bf55-fd23a7de8277" ContentTypeId="0x01010057E59A98EF5F544594D58FA33FC93F99E9" PreviousValue="false"/>
</file>

<file path=customXml/item3.xml><?xml version="1.0" encoding="utf-8"?>
<p:properties xmlns:p="http://schemas.microsoft.com/office/2006/metadata/properties" xmlns:xsi="http://www.w3.org/2001/XMLSchema-instance" xmlns:pc="http://schemas.microsoft.com/office/infopath/2007/PartnerControls">
  <documentManagement>
    <Quarter xmlns="732b1064-1761-4fb0-b912-ce7be01e12c7" xsi:nil="true"/>
    <Year xmlns="0e6a543f-cbe7-4d23-bb9b-5e7aed7b3265">Draft</Year>
    <lcf76f155ced4ddcb4097134ff3c332f xmlns="732b1064-1761-4fb0-b912-ce7be01e12c7">
      <Terms xmlns="http://schemas.microsoft.com/office/infopath/2007/PartnerControls"/>
    </lcf76f155ced4ddcb4097134ff3c332f>
    <TaxCatchAll xmlns="76684d18-956a-4e1f-9cef-8d2d3685d912" xsi:nil="true"/>
    <Topic xmlns="0e6a543f-cbe7-4d23-bb9b-5e7aed7b3265"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C51678B-236B-4606-8FE0-B73E815788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2b1064-1761-4fb0-b912-ce7be01e12c7"/>
    <ds:schemaRef ds:uri="0e6a543f-cbe7-4d23-bb9b-5e7aed7b3265"/>
    <ds:schemaRef ds:uri="76684d18-956a-4e1f-9cef-8d2d3685d9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FCF9E5E-7E5F-4E48-B9E1-F6D2BD230B6C}">
  <ds:schemaRefs>
    <ds:schemaRef ds:uri="Microsoft.SharePoint.Taxonomy.ContentTypeSync"/>
  </ds:schemaRefs>
</ds:datastoreItem>
</file>

<file path=customXml/itemProps3.xml><?xml version="1.0" encoding="utf-8"?>
<ds:datastoreItem xmlns:ds="http://schemas.openxmlformats.org/officeDocument/2006/customXml" ds:itemID="{A305213D-CFF6-46C5-9F94-0C34A8A6E75D}">
  <ds:schemaRefs>
    <ds:schemaRef ds:uri="732b1064-1761-4fb0-b912-ce7be01e12c7"/>
    <ds:schemaRef ds:uri="http://schemas.openxmlformats.org/package/2006/metadata/core-properties"/>
    <ds:schemaRef ds:uri="http://purl.org/dc/terms/"/>
    <ds:schemaRef ds:uri="http://purl.org/dc/dcmitype/"/>
    <ds:schemaRef ds:uri="http://schemas.microsoft.com/office/2006/metadata/properties"/>
    <ds:schemaRef ds:uri="http://schemas.microsoft.com/office/2006/documentManagement/types"/>
    <ds:schemaRef ds:uri="http://purl.org/dc/elements/1.1/"/>
    <ds:schemaRef ds:uri="http://www.w3.org/XML/1998/namespace"/>
    <ds:schemaRef ds:uri="http://schemas.microsoft.com/office/infopath/2007/PartnerControls"/>
    <ds:schemaRef ds:uri="76684d18-956a-4e1f-9cef-8d2d3685d912"/>
    <ds:schemaRef ds:uri="0e6a543f-cbe7-4d23-bb9b-5e7aed7b3265"/>
  </ds:schemaRefs>
</ds:datastoreItem>
</file>

<file path=customXml/itemProps4.xml><?xml version="1.0" encoding="utf-8"?>
<ds:datastoreItem xmlns:ds="http://schemas.openxmlformats.org/officeDocument/2006/customXml" ds:itemID="{47E57ABA-8F47-4D35-B8E1-CF50D756129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Drop Down</vt:lpstr>
      <vt:lpstr>Instructions</vt:lpstr>
      <vt:lpstr>Cover Page</vt:lpstr>
      <vt:lpstr>Repairs and Maintenance</vt:lpstr>
      <vt:lpstr>Transformation</vt:lpstr>
      <vt:lpstr>Capacity Building</vt:lpstr>
      <vt:lpstr>Play Based Material &amp; Equipment</vt:lpstr>
      <vt:lpstr>Special Needs Resourcing Equip</vt:lpstr>
      <vt:lpstr>Summary</vt:lpstr>
      <vt:lpstr>Transformation!Print_Area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Alexx Gibeau</dc:creator>
  <cp:keywords/>
  <dc:description/>
  <cp:lastModifiedBy>Natalie Lauzon</cp:lastModifiedBy>
  <cp:revision/>
  <dcterms:created xsi:type="dcterms:W3CDTF">2023-08-29T20:21:40Z</dcterms:created>
  <dcterms:modified xsi:type="dcterms:W3CDTF">2025-04-28T17:03:32Z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0x01010057E59A98EF5F544594D58FA33FC93F99E90082D70B6302CE824C9078BB06A764DEA4002DF3C76221F33345BD1E6D904CFDD5F6</vt:lpwstr>
  </property>
  <property fmtid="{D5CDD505-2E9C-101B-9397-08002B2CF9AE}" pid="3" name="MediaServiceImageTags">
    <vt:lpwstr/>
  </property>
</Properties>
</file>